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5210d240\総務共有\500_財政\★新地方公会計制度\R3\04_財務書類作成\03_公表\HP公表データ\"/>
    </mc:Choice>
  </mc:AlternateContent>
  <bookViews>
    <workbookView xWindow="0" yWindow="0" windowWidth="10215" windowHeight="7845" tabRatio="718"/>
  </bookViews>
  <sheets>
    <sheet name="貸借対照表（一般）" sheetId="33" r:id="rId1"/>
    <sheet name="行政コスト計算書（一般） " sheetId="34" r:id="rId2"/>
    <sheet name="純資産変動計算書（一般）" sheetId="35" r:id="rId3"/>
    <sheet name="資金収支計算書（一般）" sheetId="36" r:id="rId4"/>
    <sheet name="貸借対照表（目的） (百万円単位)" sheetId="39" r:id="rId5"/>
    <sheet name="行政コスト計算書（目的） (百万円単位)" sheetId="40" r:id="rId6"/>
    <sheet name="純資産変動計算書（目的） (百万円単位)" sheetId="41" r:id="rId7"/>
    <sheet name="資金収支計算書（目的） (百万円単位)" sheetId="42" r:id="rId8"/>
    <sheet name="貸借対照表（事業） (百万円)" sheetId="43" r:id="rId9"/>
    <sheet name="行政コスト計算書（事業） (百万円)" sheetId="44" r:id="rId10"/>
    <sheet name="純資産変動計算書（事業） (百万円)" sheetId="45" r:id="rId11"/>
    <sheet name="資金収支計算書（事業） (百万円)" sheetId="46" r:id="rId12"/>
    <sheet name="貸借対照表（全体期首円単位）" sheetId="38" state="hidden" r:id="rId13"/>
    <sheet name="貸借対照表（期首円単位）" sheetId="37" state="hidden" r:id="rId14"/>
    <sheet name="貸借対照表（期首広域）" sheetId="17" state="hidden" r:id="rId15"/>
    <sheet name="貸借対照表（期首基金）" sheetId="18" state="hidden" r:id="rId16"/>
    <sheet name="貸借対照表（期首滞納）" sheetId="19" state="hidden" r:id="rId17"/>
    <sheet name="貸借対照表（期首汚水）" sheetId="20" state="hidden" r:id="rId18"/>
    <sheet name="貸借対照表（期首くりりん基本）" sheetId="21" state="hidden" r:id="rId19"/>
    <sheet name="貸借対照表（期首くりりん実績）" sheetId="22" state="hidden" r:id="rId20"/>
    <sheet name="貸借対照表（期首最終基本）" sheetId="23" state="hidden" r:id="rId21"/>
    <sheet name="貸借対照表（期首最終実績）" sheetId="24" state="hidden" r:id="rId22"/>
    <sheet name="貸借対照表（期首旧最終）" sheetId="25" state="hidden" r:id="rId23"/>
    <sheet name="貸借対照表（期首中島）" sheetId="26" state="hidden" r:id="rId24"/>
    <sheet name="貸借対照表（期首リサイクル）" sheetId="27" state="hidden" r:id="rId25"/>
    <sheet name="貸借対照表（期首浄化基本）" sheetId="28" state="hidden" r:id="rId26"/>
    <sheet name="貸借対照表（期首浄化実績）" sheetId="29" state="hidden" r:id="rId27"/>
    <sheet name="貸借対照表（期首研修）" sheetId="30" state="hidden" r:id="rId28"/>
    <sheet name="貸借対照表（期首高看）" sheetId="31" state="hidden" r:id="rId29"/>
    <sheet name="貸借対照表（期首余熱）" sheetId="32" state="hidden" r:id="rId30"/>
  </sheets>
  <externalReferences>
    <externalReference r:id="rId31"/>
    <externalReference r:id="rId32"/>
  </externalReferences>
  <definedNames>
    <definedName name="CSV" localSheetId="1">#REF!</definedName>
    <definedName name="CSV" localSheetId="3">#REF!</definedName>
    <definedName name="CSV" localSheetId="2">#REF!</definedName>
    <definedName name="CSV" localSheetId="0">#REF!</definedName>
    <definedName name="CSV" localSheetId="18">#REF!</definedName>
    <definedName name="CSV" localSheetId="19">#REF!</definedName>
    <definedName name="CSV" localSheetId="24">#REF!</definedName>
    <definedName name="CSV" localSheetId="13">#REF!</definedName>
    <definedName name="CSV" localSheetId="17">#REF!</definedName>
    <definedName name="CSV" localSheetId="15">#REF!</definedName>
    <definedName name="CSV" localSheetId="22">#REF!</definedName>
    <definedName name="CSV" localSheetId="27">#REF!</definedName>
    <definedName name="CSV" localSheetId="14">#REF!</definedName>
    <definedName name="CSV" localSheetId="28">#REF!</definedName>
    <definedName name="CSV" localSheetId="20">#REF!</definedName>
    <definedName name="CSV" localSheetId="21">#REF!</definedName>
    <definedName name="CSV" localSheetId="25">#REF!</definedName>
    <definedName name="CSV" localSheetId="26">#REF!</definedName>
    <definedName name="CSV" localSheetId="16">#REF!</definedName>
    <definedName name="CSV" localSheetId="23">#REF!</definedName>
    <definedName name="CSV" localSheetId="29">#REF!</definedName>
    <definedName name="CSV" localSheetId="8">#REF!</definedName>
    <definedName name="CSV" localSheetId="12">#REF!</definedName>
    <definedName name="CSV" localSheetId="4">#REF!</definedName>
    <definedName name="CSV">#REF!</definedName>
    <definedName name="CSVDATA" localSheetId="1">#REF!</definedName>
    <definedName name="CSVDATA" localSheetId="3">#REF!</definedName>
    <definedName name="CSVDATA" localSheetId="2">#REF!</definedName>
    <definedName name="CSVDATA" localSheetId="0">#REF!</definedName>
    <definedName name="CSVDATA" localSheetId="18">#REF!</definedName>
    <definedName name="CSVDATA" localSheetId="19">#REF!</definedName>
    <definedName name="CSVDATA" localSheetId="24">#REF!</definedName>
    <definedName name="CSVDATA" localSheetId="13">#REF!</definedName>
    <definedName name="CSVDATA" localSheetId="17">#REF!</definedName>
    <definedName name="CSVDATA" localSheetId="15">#REF!</definedName>
    <definedName name="CSVDATA" localSheetId="22">#REF!</definedName>
    <definedName name="CSVDATA" localSheetId="27">#REF!</definedName>
    <definedName name="CSVDATA" localSheetId="14">#REF!</definedName>
    <definedName name="CSVDATA" localSheetId="28">#REF!</definedName>
    <definedName name="CSVDATA" localSheetId="20">#REF!</definedName>
    <definedName name="CSVDATA" localSheetId="21">#REF!</definedName>
    <definedName name="CSVDATA" localSheetId="25">#REF!</definedName>
    <definedName name="CSVDATA" localSheetId="26">#REF!</definedName>
    <definedName name="CSVDATA" localSheetId="16">#REF!</definedName>
    <definedName name="CSVDATA" localSheetId="23">#REF!</definedName>
    <definedName name="CSVDATA" localSheetId="29">#REF!</definedName>
    <definedName name="CSVDATA" localSheetId="8">#REF!</definedName>
    <definedName name="CSVDATA" localSheetId="12">#REF!</definedName>
    <definedName name="CSVDATA" localSheetId="4">#REF!</definedName>
    <definedName name="CSVDATA">#REF!</definedName>
    <definedName name="_xlnm.Print_Area" localSheetId="1">'行政コスト計算書（一般） '!$B$1:$P$44</definedName>
    <definedName name="_xlnm.Print_Area" localSheetId="9">'行政コスト計算書（事業） (百万円)'!$A$1:$W$39</definedName>
    <definedName name="_xlnm.Print_Area" localSheetId="5">'行政コスト計算書（目的） (百万円単位)'!$A$1:$J$40</definedName>
    <definedName name="_xlnm.Print_Area" localSheetId="3">'資金収支計算書（一般）'!$B$1:$O$63</definedName>
    <definedName name="_xlnm.Print_Area" localSheetId="11">'資金収支計算書（事業） (百万円)'!$A$1:$W$53</definedName>
    <definedName name="_xlnm.Print_Area" localSheetId="7">'資金収支計算書（目的） (百万円単位)'!$A$1:$J$54</definedName>
    <definedName name="_xlnm.Print_Area" localSheetId="2">'純資産変動計算書（一般）'!$B$1:$P$26</definedName>
    <definedName name="_xlnm.Print_Area" localSheetId="10">'純資産変動計算書（事業） (百万円)'!$A$1:$AV$22</definedName>
    <definedName name="_xlnm.Print_Area" localSheetId="6">'純資産変動計算書（目的） (百万円単位)'!$A$1:$R$21</definedName>
    <definedName name="_xlnm.Print_Area" localSheetId="0">'貸借対照表（一般）'!$C$1:$AB$65</definedName>
    <definedName name="_xlnm.Print_Area" localSheetId="18">'貸借対照表（期首くりりん基本）'!$C$1:$AB$65</definedName>
    <definedName name="_xlnm.Print_Area" localSheetId="19">'貸借対照表（期首くりりん実績）'!$C$1:$AB$65</definedName>
    <definedName name="_xlnm.Print_Area" localSheetId="24">'貸借対照表（期首リサイクル）'!$C$1:$AB$65</definedName>
    <definedName name="_xlnm.Print_Area" localSheetId="13">'貸借対照表（期首円単位）'!$C$1:$AB$65</definedName>
    <definedName name="_xlnm.Print_Area" localSheetId="17">'貸借対照表（期首汚水）'!$C$1:$AB$65</definedName>
    <definedName name="_xlnm.Print_Area" localSheetId="15">'貸借対照表（期首基金）'!$C$1:$AB$65</definedName>
    <definedName name="_xlnm.Print_Area" localSheetId="22">'貸借対照表（期首旧最終）'!$C$1:$AB$65</definedName>
    <definedName name="_xlnm.Print_Area" localSheetId="27">'貸借対照表（期首研修）'!$C$1:$AB$65</definedName>
    <definedName name="_xlnm.Print_Area" localSheetId="14">'貸借対照表（期首広域）'!$C$1:$AB$65</definedName>
    <definedName name="_xlnm.Print_Area" localSheetId="28">'貸借対照表（期首高看）'!$C$1:$AB$65</definedName>
    <definedName name="_xlnm.Print_Area" localSheetId="20">'貸借対照表（期首最終基本）'!$C$1:$AB$65</definedName>
    <definedName name="_xlnm.Print_Area" localSheetId="21">'貸借対照表（期首最終実績）'!$C$1:$AB$65</definedName>
    <definedName name="_xlnm.Print_Area" localSheetId="25">'貸借対照表（期首浄化基本）'!$C$1:$AB$65</definedName>
    <definedName name="_xlnm.Print_Area" localSheetId="26">'貸借対照表（期首浄化実績）'!$C$1:$AB$65</definedName>
    <definedName name="_xlnm.Print_Area" localSheetId="16">'貸借対照表（期首滞納）'!$C$1:$AB$65</definedName>
    <definedName name="_xlnm.Print_Area" localSheetId="23">'貸借対照表（期首中島）'!$C$1:$AB$65</definedName>
    <definedName name="_xlnm.Print_Area" localSheetId="29">'貸借対照表（期首余熱）'!$C$1:$AB$65</definedName>
    <definedName name="_xlnm.Print_Area" localSheetId="8">'貸借対照表（事業） (百万円)'!$A$1:$W$97</definedName>
    <definedName name="_xlnm.Print_Area" localSheetId="12">'貸借対照表（全体期首円単位）'!$C$1:$AB$65</definedName>
    <definedName name="_xlnm.Print_Area" localSheetId="4">'貸借対照表（目的） (百万円単位)'!$A$1:$J$98</definedName>
    <definedName name="_xlnm.Print_Titles" localSheetId="10">'純資産変動計算書（事業） (百万円)'!$A:$F</definedName>
    <definedName name="_xlnm.Print_Titles" localSheetId="8">'貸借対照表（事業） (百万円)'!$A:$F,'貸借対照表（事業） (百万円)'!$4:$6</definedName>
    <definedName name="_xlnm.Print_Titles" localSheetId="4">'貸借対照表（目的） (百万円単位)'!$4:$7</definedName>
    <definedName name="カテゴリ一覧">[1]カテゴリ!$M$6:$M$16</definedName>
    <definedName name="フォーム共通定義_「画面ＩＤ」入力セルの位置_行" localSheetId="1">#REF!</definedName>
    <definedName name="フォーム共通定義_「画面ＩＤ」入力セルの位置_行" localSheetId="3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 localSheetId="18">#REF!</definedName>
    <definedName name="フォーム共通定義_「画面ＩＤ」入力セルの位置_行" localSheetId="19">#REF!</definedName>
    <definedName name="フォーム共通定義_「画面ＩＤ」入力セルの位置_行" localSheetId="24">#REF!</definedName>
    <definedName name="フォーム共通定義_「画面ＩＤ」入力セルの位置_行" localSheetId="13">#REF!</definedName>
    <definedName name="フォーム共通定義_「画面ＩＤ」入力セルの位置_行" localSheetId="17">#REF!</definedName>
    <definedName name="フォーム共通定義_「画面ＩＤ」入力セルの位置_行" localSheetId="15">#REF!</definedName>
    <definedName name="フォーム共通定義_「画面ＩＤ」入力セルの位置_行" localSheetId="22">#REF!</definedName>
    <definedName name="フォーム共通定義_「画面ＩＤ」入力セルの位置_行" localSheetId="27">#REF!</definedName>
    <definedName name="フォーム共通定義_「画面ＩＤ」入力セルの位置_行" localSheetId="14">#REF!</definedName>
    <definedName name="フォーム共通定義_「画面ＩＤ」入力セルの位置_行" localSheetId="28">#REF!</definedName>
    <definedName name="フォーム共通定義_「画面ＩＤ」入力セルの位置_行" localSheetId="20">#REF!</definedName>
    <definedName name="フォーム共通定義_「画面ＩＤ」入力セルの位置_行" localSheetId="21">#REF!</definedName>
    <definedName name="フォーム共通定義_「画面ＩＤ」入力セルの位置_行" localSheetId="25">#REF!</definedName>
    <definedName name="フォーム共通定義_「画面ＩＤ」入力セルの位置_行" localSheetId="26">#REF!</definedName>
    <definedName name="フォーム共通定義_「画面ＩＤ」入力セルの位置_行" localSheetId="16">#REF!</definedName>
    <definedName name="フォーム共通定義_「画面ＩＤ」入力セルの位置_行" localSheetId="23">#REF!</definedName>
    <definedName name="フォーム共通定義_「画面ＩＤ」入力セルの位置_行" localSheetId="29">#REF!</definedName>
    <definedName name="フォーム共通定義_「画面ＩＤ」入力セルの位置_行" localSheetId="8">#REF!</definedName>
    <definedName name="フォーム共通定義_「画面ＩＤ」入力セルの位置_行" localSheetId="12">#REF!</definedName>
    <definedName name="フォーム共通定義_「画面ＩＤ」入力セルの位置_行" localSheetId="4">#REF!</definedName>
    <definedName name="フォーム共通定義_「画面ＩＤ」入力セルの位置_行">#REF!</definedName>
    <definedName name="フォーム共通定義_「画面ＩＤ」入力セルの位置_列" localSheetId="1">#REF!</definedName>
    <definedName name="フォーム共通定義_「画面ＩＤ」入力セルの位置_列" localSheetId="3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 localSheetId="18">#REF!</definedName>
    <definedName name="フォーム共通定義_「画面ＩＤ」入力セルの位置_列" localSheetId="19">#REF!</definedName>
    <definedName name="フォーム共通定義_「画面ＩＤ」入力セルの位置_列" localSheetId="24">#REF!</definedName>
    <definedName name="フォーム共通定義_「画面ＩＤ」入力セルの位置_列" localSheetId="13">#REF!</definedName>
    <definedName name="フォーム共通定義_「画面ＩＤ」入力セルの位置_列" localSheetId="17">#REF!</definedName>
    <definedName name="フォーム共通定義_「画面ＩＤ」入力セルの位置_列" localSheetId="15">#REF!</definedName>
    <definedName name="フォーム共通定義_「画面ＩＤ」入力セルの位置_列" localSheetId="22">#REF!</definedName>
    <definedName name="フォーム共通定義_「画面ＩＤ」入力セルの位置_列" localSheetId="27">#REF!</definedName>
    <definedName name="フォーム共通定義_「画面ＩＤ」入力セルの位置_列" localSheetId="14">#REF!</definedName>
    <definedName name="フォーム共通定義_「画面ＩＤ」入力セルの位置_列" localSheetId="28">#REF!</definedName>
    <definedName name="フォーム共通定義_「画面ＩＤ」入力セルの位置_列" localSheetId="20">#REF!</definedName>
    <definedName name="フォーム共通定義_「画面ＩＤ」入力セルの位置_列" localSheetId="21">#REF!</definedName>
    <definedName name="フォーム共通定義_「画面ＩＤ」入力セルの位置_列" localSheetId="25">#REF!</definedName>
    <definedName name="フォーム共通定義_「画面ＩＤ」入力セルの位置_列" localSheetId="26">#REF!</definedName>
    <definedName name="フォーム共通定義_「画面ＩＤ」入力セルの位置_列" localSheetId="16">#REF!</definedName>
    <definedName name="フォーム共通定義_「画面ＩＤ」入力セルの位置_列" localSheetId="23">#REF!</definedName>
    <definedName name="フォーム共通定義_「画面ＩＤ」入力セルの位置_列" localSheetId="29">#REF!</definedName>
    <definedName name="フォーム共通定義_「画面ＩＤ」入力セルの位置_列" localSheetId="8">#REF!</definedName>
    <definedName name="フォーム共通定義_「画面ＩＤ」入力セルの位置_列" localSheetId="12">#REF!</definedName>
    <definedName name="フォーム共通定義_「画面ＩＤ」入力セルの位置_列" localSheetId="4">#REF!</definedName>
    <definedName name="フォーム共通定義_「画面ＩＤ」入力セルの位置_列">#REF!</definedName>
    <definedName name="画面イベント定義_「画面ＩＤ」入力セルの位置_行" localSheetId="1">#REF!</definedName>
    <definedName name="画面イベント定義_「画面ＩＤ」入力セルの位置_行" localSheetId="3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 localSheetId="18">#REF!</definedName>
    <definedName name="画面イベント定義_「画面ＩＤ」入力セルの位置_行" localSheetId="19">#REF!</definedName>
    <definedName name="画面イベント定義_「画面ＩＤ」入力セルの位置_行" localSheetId="24">#REF!</definedName>
    <definedName name="画面イベント定義_「画面ＩＤ」入力セルの位置_行" localSheetId="13">#REF!</definedName>
    <definedName name="画面イベント定義_「画面ＩＤ」入力セルの位置_行" localSheetId="17">#REF!</definedName>
    <definedName name="画面イベント定義_「画面ＩＤ」入力セルの位置_行" localSheetId="15">#REF!</definedName>
    <definedName name="画面イベント定義_「画面ＩＤ」入力セルの位置_行" localSheetId="22">#REF!</definedName>
    <definedName name="画面イベント定義_「画面ＩＤ」入力セルの位置_行" localSheetId="27">#REF!</definedName>
    <definedName name="画面イベント定義_「画面ＩＤ」入力セルの位置_行" localSheetId="14">#REF!</definedName>
    <definedName name="画面イベント定義_「画面ＩＤ」入力セルの位置_行" localSheetId="28">#REF!</definedName>
    <definedName name="画面イベント定義_「画面ＩＤ」入力セルの位置_行" localSheetId="20">#REF!</definedName>
    <definedName name="画面イベント定義_「画面ＩＤ」入力セルの位置_行" localSheetId="21">#REF!</definedName>
    <definedName name="画面イベント定義_「画面ＩＤ」入力セルの位置_行" localSheetId="25">#REF!</definedName>
    <definedName name="画面イベント定義_「画面ＩＤ」入力セルの位置_行" localSheetId="26">#REF!</definedName>
    <definedName name="画面イベント定義_「画面ＩＤ」入力セルの位置_行" localSheetId="16">#REF!</definedName>
    <definedName name="画面イベント定義_「画面ＩＤ」入力セルの位置_行" localSheetId="23">#REF!</definedName>
    <definedName name="画面イベント定義_「画面ＩＤ」入力セルの位置_行" localSheetId="29">#REF!</definedName>
    <definedName name="画面イベント定義_「画面ＩＤ」入力セルの位置_行" localSheetId="8">#REF!</definedName>
    <definedName name="画面イベント定義_「画面ＩＤ」入力セルの位置_行" localSheetId="12">#REF!</definedName>
    <definedName name="画面イベント定義_「画面ＩＤ」入力セルの位置_行" localSheetId="4">#REF!</definedName>
    <definedName name="画面イベント定義_「画面ＩＤ」入力セルの位置_行">#REF!</definedName>
    <definedName name="画面イベント定義_「画面ＩＤ」入力セルの位置_列" localSheetId="1">#REF!</definedName>
    <definedName name="画面イベント定義_「画面ＩＤ」入力セルの位置_列" localSheetId="3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 localSheetId="18">#REF!</definedName>
    <definedName name="画面イベント定義_「画面ＩＤ」入力セルの位置_列" localSheetId="19">#REF!</definedName>
    <definedName name="画面イベント定義_「画面ＩＤ」入力セルの位置_列" localSheetId="24">#REF!</definedName>
    <definedName name="画面イベント定義_「画面ＩＤ」入力セルの位置_列" localSheetId="13">#REF!</definedName>
    <definedName name="画面イベント定義_「画面ＩＤ」入力セルの位置_列" localSheetId="17">#REF!</definedName>
    <definedName name="画面イベント定義_「画面ＩＤ」入力セルの位置_列" localSheetId="15">#REF!</definedName>
    <definedName name="画面イベント定義_「画面ＩＤ」入力セルの位置_列" localSheetId="22">#REF!</definedName>
    <definedName name="画面イベント定義_「画面ＩＤ」入力セルの位置_列" localSheetId="27">#REF!</definedName>
    <definedName name="画面イベント定義_「画面ＩＤ」入力セルの位置_列" localSheetId="14">#REF!</definedName>
    <definedName name="画面イベント定義_「画面ＩＤ」入力セルの位置_列" localSheetId="28">#REF!</definedName>
    <definedName name="画面イベント定義_「画面ＩＤ」入力セルの位置_列" localSheetId="20">#REF!</definedName>
    <definedName name="画面イベント定義_「画面ＩＤ」入力セルの位置_列" localSheetId="21">#REF!</definedName>
    <definedName name="画面イベント定義_「画面ＩＤ」入力セルの位置_列" localSheetId="25">#REF!</definedName>
    <definedName name="画面イベント定義_「画面ＩＤ」入力セルの位置_列" localSheetId="26">#REF!</definedName>
    <definedName name="画面イベント定義_「画面ＩＤ」入力セルの位置_列" localSheetId="16">#REF!</definedName>
    <definedName name="画面イベント定義_「画面ＩＤ」入力セルの位置_列" localSheetId="23">#REF!</definedName>
    <definedName name="画面イベント定義_「画面ＩＤ」入力セルの位置_列" localSheetId="29">#REF!</definedName>
    <definedName name="画面イベント定義_「画面ＩＤ」入力セルの位置_列" localSheetId="8">#REF!</definedName>
    <definedName name="画面イベント定義_「画面ＩＤ」入力セルの位置_列" localSheetId="12">#REF!</definedName>
    <definedName name="画面イベント定義_「画面ＩＤ」入力セルの位置_列" localSheetId="4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2" i="46" l="1"/>
  <c r="U51" i="46"/>
  <c r="T51" i="46"/>
  <c r="S51" i="46"/>
  <c r="O51" i="46"/>
  <c r="N51" i="46"/>
  <c r="P51" i="46" s="1"/>
  <c r="J51" i="46"/>
  <c r="I51" i="46"/>
  <c r="H51" i="46"/>
  <c r="G51" i="46"/>
  <c r="X50" i="46"/>
  <c r="T50" i="46"/>
  <c r="T52" i="46" s="1"/>
  <c r="S50" i="46"/>
  <c r="P50" i="46"/>
  <c r="O50" i="46"/>
  <c r="O52" i="46" s="1"/>
  <c r="N50" i="46"/>
  <c r="N52" i="46" s="1"/>
  <c r="K50" i="46"/>
  <c r="J50" i="46"/>
  <c r="I50" i="46"/>
  <c r="I52" i="46" s="1"/>
  <c r="H50" i="46"/>
  <c r="H52" i="46" s="1"/>
  <c r="G50" i="46"/>
  <c r="G52" i="46" s="1"/>
  <c r="X48" i="46"/>
  <c r="T47" i="46"/>
  <c r="S47" i="46"/>
  <c r="P47" i="46"/>
  <c r="O47" i="46"/>
  <c r="N47" i="46"/>
  <c r="J47" i="46"/>
  <c r="I47" i="46"/>
  <c r="H47" i="46"/>
  <c r="G47" i="46"/>
  <c r="X45" i="46"/>
  <c r="I45" i="46"/>
  <c r="I43" i="46" s="1"/>
  <c r="H45" i="46"/>
  <c r="G45" i="46"/>
  <c r="K44" i="46"/>
  <c r="H44" i="46"/>
  <c r="U43" i="46"/>
  <c r="T43" i="46"/>
  <c r="T39" i="46" s="1"/>
  <c r="S43" i="46"/>
  <c r="P43" i="46"/>
  <c r="O43" i="46"/>
  <c r="O39" i="46" s="1"/>
  <c r="N43" i="46"/>
  <c r="J43" i="46"/>
  <c r="H43" i="46"/>
  <c r="G43" i="46"/>
  <c r="X43" i="46" s="1"/>
  <c r="K41" i="46"/>
  <c r="I41" i="46"/>
  <c r="H41" i="46"/>
  <c r="G41" i="46"/>
  <c r="U40" i="46"/>
  <c r="T40" i="46"/>
  <c r="S40" i="46"/>
  <c r="P40" i="46"/>
  <c r="O40" i="46"/>
  <c r="N40" i="46"/>
  <c r="J40" i="46"/>
  <c r="I40" i="46"/>
  <c r="H40" i="46"/>
  <c r="S39" i="46"/>
  <c r="N39" i="46"/>
  <c r="J39" i="46"/>
  <c r="J38" i="46"/>
  <c r="I38" i="46"/>
  <c r="G38" i="46"/>
  <c r="I37" i="46"/>
  <c r="I33" i="46" s="1"/>
  <c r="H37" i="46"/>
  <c r="G37" i="46"/>
  <c r="P34" i="46"/>
  <c r="G34" i="46"/>
  <c r="X34" i="46" s="1"/>
  <c r="U33" i="46"/>
  <c r="T33" i="46"/>
  <c r="S33" i="46"/>
  <c r="S26" i="46" s="1"/>
  <c r="P33" i="46"/>
  <c r="O33" i="46"/>
  <c r="N33" i="46"/>
  <c r="H33" i="46"/>
  <c r="G33" i="46"/>
  <c r="U29" i="46"/>
  <c r="S29" i="46"/>
  <c r="P29" i="46"/>
  <c r="N29" i="46"/>
  <c r="K29" i="46"/>
  <c r="I29" i="46"/>
  <c r="X29" i="46" s="1"/>
  <c r="G29" i="46"/>
  <c r="J28" i="46"/>
  <c r="J27" i="46" s="1"/>
  <c r="I28" i="46"/>
  <c r="I27" i="46" s="1"/>
  <c r="H28" i="46"/>
  <c r="G28" i="46"/>
  <c r="T27" i="46"/>
  <c r="S27" i="46"/>
  <c r="O27" i="46"/>
  <c r="N27" i="46"/>
  <c r="H27" i="46"/>
  <c r="G27" i="46"/>
  <c r="X27" i="46" s="1"/>
  <c r="T26" i="46"/>
  <c r="N26" i="46"/>
  <c r="I26" i="46"/>
  <c r="H26" i="46"/>
  <c r="T25" i="46"/>
  <c r="S25" i="46"/>
  <c r="O25" i="46"/>
  <c r="N25" i="46"/>
  <c r="K25" i="46"/>
  <c r="J25" i="46"/>
  <c r="I25" i="46"/>
  <c r="H25" i="46"/>
  <c r="G25" i="46"/>
  <c r="X25" i="46" s="1"/>
  <c r="H24" i="46"/>
  <c r="K24" i="46" s="1"/>
  <c r="U22" i="46"/>
  <c r="T22" i="46"/>
  <c r="S22" i="46"/>
  <c r="P22" i="46"/>
  <c r="O22" i="46"/>
  <c r="N22" i="46"/>
  <c r="J22" i="46"/>
  <c r="X22" i="46" s="1"/>
  <c r="I22" i="46"/>
  <c r="H22" i="46"/>
  <c r="G22" i="46"/>
  <c r="T21" i="46"/>
  <c r="S21" i="46"/>
  <c r="U21" i="46" s="1"/>
  <c r="O21" i="46"/>
  <c r="N21" i="46"/>
  <c r="J21" i="46"/>
  <c r="I21" i="46"/>
  <c r="H21" i="46"/>
  <c r="K21" i="46" s="1"/>
  <c r="G21" i="46"/>
  <c r="P20" i="46"/>
  <c r="N20" i="46"/>
  <c r="K20" i="46"/>
  <c r="I20" i="46"/>
  <c r="X20" i="46" s="1"/>
  <c r="G20" i="46"/>
  <c r="T18" i="46"/>
  <c r="S18" i="46"/>
  <c r="P18" i="46"/>
  <c r="O18" i="46"/>
  <c r="O17" i="46" s="1"/>
  <c r="N18" i="46"/>
  <c r="J18" i="46"/>
  <c r="I18" i="46"/>
  <c r="H18" i="46"/>
  <c r="G18" i="46"/>
  <c r="G17" i="46" s="1"/>
  <c r="T17" i="46"/>
  <c r="J17" i="46"/>
  <c r="I17" i="46"/>
  <c r="I16" i="46"/>
  <c r="H16" i="46"/>
  <c r="G16" i="46"/>
  <c r="T13" i="46"/>
  <c r="S13" i="46"/>
  <c r="U13" i="46" s="1"/>
  <c r="O13" i="46"/>
  <c r="O12" i="46" s="1"/>
  <c r="N13" i="46"/>
  <c r="J13" i="46"/>
  <c r="J12" i="46" s="1"/>
  <c r="I13" i="46"/>
  <c r="H13" i="46"/>
  <c r="G13" i="46"/>
  <c r="T12" i="46"/>
  <c r="S12" i="46"/>
  <c r="H12" i="46"/>
  <c r="U11" i="46"/>
  <c r="T11" i="46"/>
  <c r="S11" i="46"/>
  <c r="P11" i="46"/>
  <c r="O11" i="46"/>
  <c r="N11" i="46"/>
  <c r="J11" i="46"/>
  <c r="I11" i="46"/>
  <c r="I7" i="46" s="1"/>
  <c r="H11" i="46"/>
  <c r="K11" i="46" s="1"/>
  <c r="G11" i="46"/>
  <c r="I10" i="46"/>
  <c r="H10" i="46"/>
  <c r="K10" i="46" s="1"/>
  <c r="G10" i="46"/>
  <c r="X10" i="46" s="1"/>
  <c r="U9" i="46"/>
  <c r="T9" i="46"/>
  <c r="S9" i="46"/>
  <c r="O9" i="46"/>
  <c r="N9" i="46"/>
  <c r="P9" i="46" s="1"/>
  <c r="J9" i="46"/>
  <c r="J7" i="46" s="1"/>
  <c r="J6" i="46" s="1"/>
  <c r="J5" i="46" s="1"/>
  <c r="I9" i="46"/>
  <c r="H9" i="46"/>
  <c r="G9" i="46"/>
  <c r="X8" i="46"/>
  <c r="T8" i="46"/>
  <c r="T7" i="46" s="1"/>
  <c r="S8" i="46"/>
  <c r="P8" i="46"/>
  <c r="O8" i="46"/>
  <c r="O7" i="46" s="1"/>
  <c r="O6" i="46" s="1"/>
  <c r="O5" i="46" s="1"/>
  <c r="N8" i="46"/>
  <c r="J8" i="46"/>
  <c r="I8" i="46"/>
  <c r="H8" i="46"/>
  <c r="G8" i="46"/>
  <c r="G7" i="46" s="1"/>
  <c r="T6" i="46"/>
  <c r="T5" i="46" s="1"/>
  <c r="T46" i="46" s="1"/>
  <c r="AO21" i="45"/>
  <c r="K21" i="45"/>
  <c r="AX19" i="45"/>
  <c r="AX18" i="45"/>
  <c r="AW17" i="45"/>
  <c r="AM17" i="45"/>
  <c r="AL17" i="45"/>
  <c r="N17" i="45"/>
  <c r="O17" i="45" s="1"/>
  <c r="H17" i="45"/>
  <c r="I17" i="45" s="1"/>
  <c r="AX17" i="45" s="1"/>
  <c r="AR16" i="45"/>
  <c r="AM16" i="45"/>
  <c r="AL16" i="45"/>
  <c r="AL21" i="45" s="1"/>
  <c r="AF16" i="45"/>
  <c r="AA16" i="45"/>
  <c r="Z16" i="45"/>
  <c r="N16" i="45"/>
  <c r="H16" i="45"/>
  <c r="I16" i="45" s="1"/>
  <c r="AR15" i="45"/>
  <c r="AC15" i="45"/>
  <c r="AD15" i="45" s="1"/>
  <c r="Z15" i="45"/>
  <c r="AA15" i="45" s="1"/>
  <c r="T15" i="45"/>
  <c r="Q15" i="45"/>
  <c r="R15" i="45" s="1"/>
  <c r="N15" i="45"/>
  <c r="O15" i="45" s="1"/>
  <c r="K15" i="45"/>
  <c r="L15" i="45" s="1"/>
  <c r="H15" i="45"/>
  <c r="AR14" i="45"/>
  <c r="AC14" i="45"/>
  <c r="Z14" i="45"/>
  <c r="Q14" i="45"/>
  <c r="N14" i="45"/>
  <c r="N21" i="45" s="1"/>
  <c r="K14" i="45"/>
  <c r="H14" i="45"/>
  <c r="I14" i="45" s="1"/>
  <c r="AO13" i="45"/>
  <c r="AP13" i="45" s="1"/>
  <c r="AL13" i="45"/>
  <c r="AM13" i="45" s="1"/>
  <c r="Z13" i="45"/>
  <c r="AA13" i="45" s="1"/>
  <c r="N13" i="45"/>
  <c r="O13" i="45" s="1"/>
  <c r="AW12" i="45"/>
  <c r="AW11" i="45"/>
  <c r="AV11" i="45"/>
  <c r="AS11" i="45"/>
  <c r="AP11" i="45"/>
  <c r="AM11" i="45"/>
  <c r="AE11" i="45"/>
  <c r="AG11" i="45" s="1"/>
  <c r="AB11" i="45"/>
  <c r="AD11" i="45" s="1"/>
  <c r="AA11" i="45"/>
  <c r="X11" i="45"/>
  <c r="U11" i="45"/>
  <c r="R11" i="45"/>
  <c r="O11" i="45"/>
  <c r="L11" i="45"/>
  <c r="G11" i="45"/>
  <c r="I11" i="45" s="1"/>
  <c r="AW10" i="45"/>
  <c r="AN10" i="45"/>
  <c r="AP10" i="45" s="1"/>
  <c r="AK10" i="45"/>
  <c r="AM10" i="45" s="1"/>
  <c r="AB10" i="45"/>
  <c r="AD10" i="45" s="1"/>
  <c r="Y10" i="45"/>
  <c r="AA10" i="45" s="1"/>
  <c r="P10" i="45"/>
  <c r="R10" i="45" s="1"/>
  <c r="M10" i="45"/>
  <c r="O10" i="45" s="1"/>
  <c r="J10" i="45"/>
  <c r="G10" i="45"/>
  <c r="I10" i="45" s="1"/>
  <c r="AW9" i="45"/>
  <c r="AK9" i="45"/>
  <c r="AM9" i="45" s="1"/>
  <c r="Y9" i="45"/>
  <c r="AA9" i="45" s="1"/>
  <c r="M9" i="45"/>
  <c r="O9" i="45" s="1"/>
  <c r="G9" i="45"/>
  <c r="I9" i="45" s="1"/>
  <c r="AW8" i="45"/>
  <c r="AP7" i="45"/>
  <c r="AO7" i="45"/>
  <c r="AO22" i="45" s="1"/>
  <c r="AM7" i="45"/>
  <c r="AL7" i="45"/>
  <c r="AD7" i="45"/>
  <c r="AC7" i="45"/>
  <c r="AA7" i="45"/>
  <c r="Z7" i="45"/>
  <c r="R7" i="45"/>
  <c r="Q7" i="45"/>
  <c r="O7" i="45"/>
  <c r="N7" i="45"/>
  <c r="L7" i="45"/>
  <c r="K7" i="45"/>
  <c r="J7" i="45"/>
  <c r="I7" i="45"/>
  <c r="H7" i="45"/>
  <c r="G7" i="45" s="1"/>
  <c r="X39" i="44"/>
  <c r="J39" i="44"/>
  <c r="J37" i="44" s="1"/>
  <c r="I39" i="44"/>
  <c r="H39" i="44"/>
  <c r="K39" i="44" s="1"/>
  <c r="G39" i="44"/>
  <c r="I38" i="44"/>
  <c r="I37" i="44" s="1"/>
  <c r="H38" i="44"/>
  <c r="K38" i="44" s="1"/>
  <c r="G38" i="44"/>
  <c r="U37" i="44"/>
  <c r="T37" i="44"/>
  <c r="S37" i="44"/>
  <c r="P37" i="44"/>
  <c r="O37" i="44"/>
  <c r="N37" i="44"/>
  <c r="K37" i="44"/>
  <c r="G37" i="44"/>
  <c r="H33" i="44"/>
  <c r="U31" i="44"/>
  <c r="T31" i="44"/>
  <c r="S31" i="44"/>
  <c r="P31" i="44"/>
  <c r="O31" i="44"/>
  <c r="N31" i="44"/>
  <c r="J31" i="44"/>
  <c r="I31" i="44"/>
  <c r="G31" i="44"/>
  <c r="U29" i="44"/>
  <c r="T29" i="44"/>
  <c r="S29" i="44"/>
  <c r="O29" i="44"/>
  <c r="P29" i="44" s="1"/>
  <c r="R29" i="44" s="1"/>
  <c r="N29" i="44"/>
  <c r="J29" i="44"/>
  <c r="I29" i="44"/>
  <c r="K29" i="44" s="1"/>
  <c r="H29" i="44"/>
  <c r="G29" i="44"/>
  <c r="P28" i="44"/>
  <c r="Q28" i="44" s="1"/>
  <c r="N28" i="44"/>
  <c r="K28" i="44"/>
  <c r="I28" i="44"/>
  <c r="G28" i="44"/>
  <c r="T27" i="44"/>
  <c r="S27" i="44"/>
  <c r="O27" i="44"/>
  <c r="N27" i="44"/>
  <c r="J27" i="44"/>
  <c r="H27" i="44"/>
  <c r="I26" i="44"/>
  <c r="H26" i="44"/>
  <c r="K26" i="44" s="1"/>
  <c r="G26" i="44"/>
  <c r="X26" i="44" s="1"/>
  <c r="V23" i="44"/>
  <c r="T23" i="44"/>
  <c r="S23" i="44"/>
  <c r="U23" i="44" s="1"/>
  <c r="O23" i="44"/>
  <c r="O22" i="44" s="1"/>
  <c r="N23" i="44"/>
  <c r="J23" i="44"/>
  <c r="J22" i="44" s="1"/>
  <c r="I23" i="44"/>
  <c r="H23" i="44"/>
  <c r="G23" i="44"/>
  <c r="G22" i="44" s="1"/>
  <c r="T22" i="44"/>
  <c r="S22" i="44"/>
  <c r="I22" i="44"/>
  <c r="H22" i="44"/>
  <c r="V21" i="44"/>
  <c r="T21" i="44"/>
  <c r="T18" i="44" s="1"/>
  <c r="T7" i="44" s="1"/>
  <c r="S21" i="44"/>
  <c r="U21" i="44" s="1"/>
  <c r="O21" i="44"/>
  <c r="N21" i="44"/>
  <c r="J21" i="44"/>
  <c r="J18" i="44" s="1"/>
  <c r="I21" i="44"/>
  <c r="H21" i="44"/>
  <c r="X21" i="44" s="1"/>
  <c r="G21" i="44"/>
  <c r="I19" i="44"/>
  <c r="H19" i="44"/>
  <c r="G19" i="44"/>
  <c r="S18" i="44"/>
  <c r="O18" i="44"/>
  <c r="G18" i="44"/>
  <c r="U17" i="44"/>
  <c r="T17" i="44"/>
  <c r="S17" i="44"/>
  <c r="O17" i="44"/>
  <c r="N17" i="44"/>
  <c r="P17" i="44" s="1"/>
  <c r="R17" i="44" s="1"/>
  <c r="J17" i="44"/>
  <c r="I17" i="44"/>
  <c r="K17" i="44" s="1"/>
  <c r="H17" i="44"/>
  <c r="G17" i="44"/>
  <c r="O16" i="44"/>
  <c r="N16" i="44"/>
  <c r="J16" i="44"/>
  <c r="J13" i="44" s="1"/>
  <c r="I16" i="44"/>
  <c r="H16" i="44"/>
  <c r="K16" i="44" s="1"/>
  <c r="G16" i="44"/>
  <c r="O15" i="44"/>
  <c r="P15" i="44" s="1"/>
  <c r="N15" i="44"/>
  <c r="K15" i="44"/>
  <c r="J15" i="44"/>
  <c r="I15" i="44"/>
  <c r="H15" i="44"/>
  <c r="G15" i="44"/>
  <c r="X15" i="44" s="1"/>
  <c r="U14" i="44"/>
  <c r="T14" i="44"/>
  <c r="S14" i="44"/>
  <c r="Q14" i="44"/>
  <c r="O14" i="44"/>
  <c r="N14" i="44"/>
  <c r="P14" i="44" s="1"/>
  <c r="J14" i="44"/>
  <c r="I14" i="44"/>
  <c r="H14" i="44"/>
  <c r="G14" i="44"/>
  <c r="X14" i="44" s="1"/>
  <c r="T13" i="44"/>
  <c r="S13" i="44"/>
  <c r="O13" i="44"/>
  <c r="U12" i="44"/>
  <c r="T12" i="44"/>
  <c r="S12" i="44"/>
  <c r="O12" i="44"/>
  <c r="N12" i="44"/>
  <c r="P12" i="44" s="1"/>
  <c r="M12" i="44"/>
  <c r="J12" i="44"/>
  <c r="I12" i="44"/>
  <c r="K12" i="44" s="1"/>
  <c r="H12" i="44"/>
  <c r="G12" i="44"/>
  <c r="X12" i="44" s="1"/>
  <c r="T11" i="44"/>
  <c r="S11" i="44"/>
  <c r="U11" i="44" s="1"/>
  <c r="O11" i="44"/>
  <c r="P11" i="44" s="1"/>
  <c r="N11" i="44"/>
  <c r="K11" i="44"/>
  <c r="J11" i="44"/>
  <c r="I11" i="44"/>
  <c r="H11" i="44"/>
  <c r="G11" i="44"/>
  <c r="U10" i="44"/>
  <c r="T10" i="44"/>
  <c r="S10" i="44"/>
  <c r="O10" i="44"/>
  <c r="P10" i="44" s="1"/>
  <c r="N10" i="44"/>
  <c r="J10" i="44"/>
  <c r="I10" i="44"/>
  <c r="K10" i="44" s="1"/>
  <c r="H10" i="44"/>
  <c r="G10" i="44"/>
  <c r="T9" i="44"/>
  <c r="S9" i="44"/>
  <c r="O9" i="44"/>
  <c r="N9" i="44"/>
  <c r="K9" i="44"/>
  <c r="J9" i="44"/>
  <c r="I9" i="44"/>
  <c r="H9" i="44"/>
  <c r="G9" i="44"/>
  <c r="T8" i="44"/>
  <c r="N8" i="44"/>
  <c r="J8" i="44"/>
  <c r="H8" i="44"/>
  <c r="X97" i="43"/>
  <c r="T96" i="43"/>
  <c r="S96" i="43"/>
  <c r="U96" i="43" s="1"/>
  <c r="O96" i="43"/>
  <c r="N96" i="43"/>
  <c r="P96" i="43" s="1"/>
  <c r="Q96" i="43" s="1"/>
  <c r="J96" i="43"/>
  <c r="I96" i="43"/>
  <c r="H96" i="43"/>
  <c r="G96" i="43"/>
  <c r="T95" i="43"/>
  <c r="S95" i="43"/>
  <c r="P95" i="43"/>
  <c r="O95" i="43"/>
  <c r="N95" i="43"/>
  <c r="J95" i="43"/>
  <c r="I95" i="43"/>
  <c r="H95" i="43"/>
  <c r="G95" i="43"/>
  <c r="S94" i="43"/>
  <c r="O94" i="43"/>
  <c r="J94" i="43"/>
  <c r="I94" i="43"/>
  <c r="G94" i="43"/>
  <c r="X92" i="43"/>
  <c r="T92" i="43"/>
  <c r="S92" i="43"/>
  <c r="U92" i="43" s="1"/>
  <c r="P92" i="43"/>
  <c r="O92" i="43"/>
  <c r="N92" i="43"/>
  <c r="J92" i="43"/>
  <c r="I92" i="43"/>
  <c r="H92" i="43"/>
  <c r="K92" i="43" s="1"/>
  <c r="G92" i="43"/>
  <c r="T91" i="43"/>
  <c r="U91" i="43" s="1"/>
  <c r="S91" i="43"/>
  <c r="O91" i="43"/>
  <c r="N91" i="43"/>
  <c r="J91" i="43"/>
  <c r="J85" i="43" s="1"/>
  <c r="I91" i="43"/>
  <c r="H91" i="43"/>
  <c r="G91" i="43"/>
  <c r="I86" i="43"/>
  <c r="I85" i="43" s="1"/>
  <c r="H86" i="43"/>
  <c r="K86" i="43" s="1"/>
  <c r="G86" i="43"/>
  <c r="S85" i="43"/>
  <c r="O85" i="43"/>
  <c r="G85" i="43"/>
  <c r="U82" i="43"/>
  <c r="T82" i="43"/>
  <c r="S82" i="43"/>
  <c r="S79" i="43" s="1"/>
  <c r="S78" i="43" s="1"/>
  <c r="S77" i="43" s="1"/>
  <c r="O82" i="43"/>
  <c r="O79" i="43" s="1"/>
  <c r="N82" i="43"/>
  <c r="P82" i="43" s="1"/>
  <c r="J82" i="43"/>
  <c r="I82" i="43"/>
  <c r="H82" i="43"/>
  <c r="G82" i="43"/>
  <c r="X82" i="43" s="1"/>
  <c r="I80" i="43"/>
  <c r="H80" i="43"/>
  <c r="K80" i="43" s="1"/>
  <c r="G80" i="43"/>
  <c r="X80" i="43" s="1"/>
  <c r="T79" i="43"/>
  <c r="P79" i="43"/>
  <c r="Q79" i="43" s="1"/>
  <c r="N79" i="43"/>
  <c r="J79" i="43"/>
  <c r="H79" i="43"/>
  <c r="J78" i="43"/>
  <c r="J77" i="43" s="1"/>
  <c r="X76" i="43"/>
  <c r="M68" i="43"/>
  <c r="K68" i="43"/>
  <c r="I68" i="43"/>
  <c r="G68" i="43"/>
  <c r="X68" i="43" s="1"/>
  <c r="T67" i="43"/>
  <c r="S67" i="43"/>
  <c r="U67" i="43" s="1"/>
  <c r="Q67" i="43"/>
  <c r="O67" i="43"/>
  <c r="N67" i="43"/>
  <c r="P67" i="43" s="1"/>
  <c r="K67" i="43"/>
  <c r="L67" i="43" s="1"/>
  <c r="J67" i="43"/>
  <c r="I67" i="43"/>
  <c r="H67" i="43"/>
  <c r="G67" i="43"/>
  <c r="X67" i="43" s="1"/>
  <c r="T66" i="43"/>
  <c r="S66" i="43"/>
  <c r="O66" i="43"/>
  <c r="N66" i="43"/>
  <c r="J66" i="43"/>
  <c r="I66" i="43"/>
  <c r="H66" i="43"/>
  <c r="K64" i="43"/>
  <c r="I64" i="43"/>
  <c r="G64" i="43"/>
  <c r="X64" i="43" s="1"/>
  <c r="U63" i="43"/>
  <c r="V63" i="43" s="1"/>
  <c r="S63" i="43"/>
  <c r="P63" i="43"/>
  <c r="N63" i="43"/>
  <c r="M63" i="43"/>
  <c r="K63" i="43"/>
  <c r="I63" i="43"/>
  <c r="I61" i="43" s="1"/>
  <c r="G63" i="43"/>
  <c r="X63" i="43" s="1"/>
  <c r="S61" i="43"/>
  <c r="P61" i="43"/>
  <c r="Q61" i="43" s="1"/>
  <c r="N61" i="43"/>
  <c r="K61" i="43"/>
  <c r="G61" i="43"/>
  <c r="X61" i="43" s="1"/>
  <c r="K55" i="43"/>
  <c r="I55" i="43"/>
  <c r="I54" i="43" s="1"/>
  <c r="I53" i="43" s="1"/>
  <c r="G55" i="43"/>
  <c r="X55" i="43" s="1"/>
  <c r="K54" i="43"/>
  <c r="S53" i="43"/>
  <c r="P53" i="43"/>
  <c r="R53" i="43" s="1"/>
  <c r="N53" i="43"/>
  <c r="K53" i="43"/>
  <c r="X49" i="43"/>
  <c r="H48" i="43"/>
  <c r="K48" i="43" s="1"/>
  <c r="M48" i="43" s="1"/>
  <c r="G48" i="43"/>
  <c r="J47" i="43"/>
  <c r="K47" i="43" s="1"/>
  <c r="M47" i="43" s="1"/>
  <c r="H47" i="43"/>
  <c r="G47" i="43"/>
  <c r="X47" i="43" s="1"/>
  <c r="X45" i="43"/>
  <c r="X42" i="43"/>
  <c r="X39" i="43"/>
  <c r="X36" i="43"/>
  <c r="I35" i="43"/>
  <c r="I34" i="43" s="1"/>
  <c r="H35" i="43"/>
  <c r="K35" i="43" s="1"/>
  <c r="G35" i="43"/>
  <c r="G34" i="43"/>
  <c r="X32" i="43"/>
  <c r="X29" i="43"/>
  <c r="X26" i="43"/>
  <c r="X23" i="43"/>
  <c r="X20" i="43"/>
  <c r="J19" i="43"/>
  <c r="I19" i="43"/>
  <c r="H19" i="43"/>
  <c r="K19" i="43" s="1"/>
  <c r="G19" i="43"/>
  <c r="J18" i="43"/>
  <c r="I18" i="43"/>
  <c r="H18" i="43"/>
  <c r="K18" i="43" s="1"/>
  <c r="G18" i="43"/>
  <c r="X17" i="43"/>
  <c r="O16" i="43"/>
  <c r="N16" i="43"/>
  <c r="P16" i="43" s="1"/>
  <c r="I16" i="43"/>
  <c r="X16" i="43" s="1"/>
  <c r="H16" i="43"/>
  <c r="G16" i="43"/>
  <c r="O15" i="43"/>
  <c r="O10" i="43" s="1"/>
  <c r="O9" i="43" s="1"/>
  <c r="O8" i="43" s="1"/>
  <c r="O7" i="43" s="1"/>
  <c r="N15" i="43"/>
  <c r="P15" i="43" s="1"/>
  <c r="I15" i="43"/>
  <c r="X15" i="43" s="1"/>
  <c r="H15" i="43"/>
  <c r="G15" i="43"/>
  <c r="X14" i="43"/>
  <c r="X12" i="43"/>
  <c r="P11" i="43"/>
  <c r="N11" i="43"/>
  <c r="K11" i="43"/>
  <c r="M11" i="43" s="1"/>
  <c r="J11" i="43"/>
  <c r="I11" i="43"/>
  <c r="H11" i="43"/>
  <c r="H10" i="43" s="1"/>
  <c r="G11" i="43"/>
  <c r="X11" i="43" s="1"/>
  <c r="U10" i="43"/>
  <c r="W10" i="43" s="1"/>
  <c r="T10" i="43"/>
  <c r="S10" i="43"/>
  <c r="J10" i="43"/>
  <c r="J9" i="43" s="1"/>
  <c r="J8" i="43" s="1"/>
  <c r="J7" i="43" s="1"/>
  <c r="I10" i="43"/>
  <c r="I9" i="43" s="1"/>
  <c r="I8" i="43" s="1"/>
  <c r="I7" i="43" s="1"/>
  <c r="T9" i="43"/>
  <c r="T8" i="43" s="1"/>
  <c r="T7" i="43" s="1"/>
  <c r="S9" i="43"/>
  <c r="S8" i="43" s="1"/>
  <c r="S7" i="43" s="1"/>
  <c r="I53" i="42"/>
  <c r="J52" i="42"/>
  <c r="J53" i="42" s="1"/>
  <c r="I52" i="42"/>
  <c r="Q51" i="46" s="1"/>
  <c r="H52" i="42"/>
  <c r="G52" i="42"/>
  <c r="K52" i="42" s="1"/>
  <c r="J51" i="42"/>
  <c r="I51" i="42"/>
  <c r="H51" i="42"/>
  <c r="H53" i="42" s="1"/>
  <c r="G51" i="42"/>
  <c r="G53" i="42" s="1"/>
  <c r="K49" i="42"/>
  <c r="J48" i="42"/>
  <c r="I48" i="42"/>
  <c r="H48" i="42"/>
  <c r="G48" i="42"/>
  <c r="H46" i="42"/>
  <c r="G46" i="42"/>
  <c r="K46" i="42" s="1"/>
  <c r="H45" i="42"/>
  <c r="H44" i="42" s="1"/>
  <c r="H40" i="42" s="1"/>
  <c r="J44" i="42"/>
  <c r="I44" i="42"/>
  <c r="H42" i="42"/>
  <c r="G42" i="42"/>
  <c r="G41" i="42" s="1"/>
  <c r="K41" i="42" s="1"/>
  <c r="J41" i="42"/>
  <c r="I41" i="42"/>
  <c r="Q40" i="46" s="1"/>
  <c r="H41" i="42"/>
  <c r="J40" i="42"/>
  <c r="I40" i="42"/>
  <c r="H39" i="42"/>
  <c r="H34" i="42" s="1"/>
  <c r="G39" i="42"/>
  <c r="H38" i="42"/>
  <c r="G38" i="42"/>
  <c r="G34" i="42" s="1"/>
  <c r="I35" i="42"/>
  <c r="G35" i="42"/>
  <c r="K35" i="42" s="1"/>
  <c r="J34" i="42"/>
  <c r="I34" i="42"/>
  <c r="J30" i="42"/>
  <c r="V29" i="46" s="1"/>
  <c r="I30" i="42"/>
  <c r="H30" i="42"/>
  <c r="H28" i="42" s="1"/>
  <c r="G30" i="42"/>
  <c r="K30" i="42" s="1"/>
  <c r="H29" i="42"/>
  <c r="G29" i="42"/>
  <c r="G28" i="42" s="1"/>
  <c r="K28" i="42" s="1"/>
  <c r="J28" i="42"/>
  <c r="I28" i="42"/>
  <c r="J27" i="42"/>
  <c r="I27" i="42"/>
  <c r="J26" i="42"/>
  <c r="I26" i="42"/>
  <c r="H26" i="42"/>
  <c r="G26" i="42"/>
  <c r="K26" i="42" s="1"/>
  <c r="H25" i="42"/>
  <c r="H23" i="42" s="1"/>
  <c r="J23" i="42"/>
  <c r="V22" i="46" s="1"/>
  <c r="I23" i="42"/>
  <c r="R22" i="46" s="1"/>
  <c r="G23" i="42"/>
  <c r="K23" i="42" s="1"/>
  <c r="J22" i="42"/>
  <c r="I22" i="42"/>
  <c r="H22" i="42"/>
  <c r="G22" i="42"/>
  <c r="K22" i="42" s="1"/>
  <c r="I21" i="42"/>
  <c r="Q20" i="46" s="1"/>
  <c r="H21" i="42"/>
  <c r="G21" i="42"/>
  <c r="J19" i="42"/>
  <c r="J18" i="42" s="1"/>
  <c r="J6" i="42" s="1"/>
  <c r="J47" i="42" s="1"/>
  <c r="I19" i="42"/>
  <c r="R18" i="46" s="1"/>
  <c r="H19" i="42"/>
  <c r="G19" i="42"/>
  <c r="K19" i="42" s="1"/>
  <c r="H18" i="42"/>
  <c r="H6" i="42" s="1"/>
  <c r="G18" i="42"/>
  <c r="H17" i="42"/>
  <c r="G17" i="42"/>
  <c r="K17" i="42" s="1"/>
  <c r="J14" i="42"/>
  <c r="I14" i="42"/>
  <c r="H14" i="42"/>
  <c r="G14" i="42"/>
  <c r="G13" i="42" s="1"/>
  <c r="K13" i="42" s="1"/>
  <c r="J13" i="42"/>
  <c r="I13" i="42"/>
  <c r="H13" i="42"/>
  <c r="J12" i="42"/>
  <c r="I12" i="42"/>
  <c r="Q11" i="46" s="1"/>
  <c r="H12" i="42"/>
  <c r="M11" i="46" s="1"/>
  <c r="G12" i="42"/>
  <c r="K12" i="42" s="1"/>
  <c r="H11" i="42"/>
  <c r="H8" i="42" s="1"/>
  <c r="H7" i="42" s="1"/>
  <c r="G11" i="42"/>
  <c r="J10" i="42"/>
  <c r="V9" i="46" s="1"/>
  <c r="I10" i="42"/>
  <c r="I8" i="42" s="1"/>
  <c r="I7" i="42" s="1"/>
  <c r="H10" i="42"/>
  <c r="G10" i="42"/>
  <c r="K10" i="42" s="1"/>
  <c r="J9" i="42"/>
  <c r="J8" i="42" s="1"/>
  <c r="J7" i="42" s="1"/>
  <c r="I9" i="42"/>
  <c r="H9" i="42"/>
  <c r="G9" i="42"/>
  <c r="K9" i="42" s="1"/>
  <c r="G8" i="42"/>
  <c r="G7" i="42" s="1"/>
  <c r="T18" i="41"/>
  <c r="T17" i="41"/>
  <c r="Q16" i="41"/>
  <c r="R16" i="41" s="1"/>
  <c r="K16" i="41"/>
  <c r="L16" i="41" s="1"/>
  <c r="H16" i="41"/>
  <c r="Q15" i="41"/>
  <c r="R15" i="41" s="1"/>
  <c r="N15" i="41"/>
  <c r="O15" i="41" s="1"/>
  <c r="K15" i="41"/>
  <c r="L15" i="41" s="1"/>
  <c r="H15" i="41"/>
  <c r="I15" i="41" s="1"/>
  <c r="Q14" i="41"/>
  <c r="R14" i="41" s="1"/>
  <c r="N14" i="41"/>
  <c r="K14" i="41"/>
  <c r="L14" i="41" s="1"/>
  <c r="H14" i="41"/>
  <c r="I14" i="41" s="1"/>
  <c r="Q13" i="41"/>
  <c r="N13" i="41"/>
  <c r="O13" i="41" s="1"/>
  <c r="K13" i="41"/>
  <c r="H13" i="41"/>
  <c r="N12" i="41"/>
  <c r="O12" i="41" s="1"/>
  <c r="S11" i="41"/>
  <c r="S10" i="41"/>
  <c r="R10" i="41"/>
  <c r="M10" i="41"/>
  <c r="O10" i="41" s="1"/>
  <c r="L10" i="41"/>
  <c r="G10" i="41"/>
  <c r="I10" i="41" s="1"/>
  <c r="S9" i="41"/>
  <c r="P9" i="41"/>
  <c r="R9" i="41" s="1"/>
  <c r="M9" i="41"/>
  <c r="J9" i="41"/>
  <c r="L9" i="41" s="1"/>
  <c r="G9" i="41"/>
  <c r="S8" i="41"/>
  <c r="P8" i="41"/>
  <c r="R8" i="41" s="1"/>
  <c r="J8" i="41"/>
  <c r="L8" i="41" s="1"/>
  <c r="S7" i="41"/>
  <c r="R6" i="41"/>
  <c r="Q6" i="41"/>
  <c r="O6" i="41"/>
  <c r="N6" i="41"/>
  <c r="M6" i="41"/>
  <c r="L6" i="41"/>
  <c r="K6" i="41"/>
  <c r="J6" i="41"/>
  <c r="I6" i="41"/>
  <c r="H6" i="41"/>
  <c r="J40" i="40"/>
  <c r="I40" i="40"/>
  <c r="H40" i="40"/>
  <c r="G40" i="40"/>
  <c r="G38" i="40" s="1"/>
  <c r="K39" i="40"/>
  <c r="H39" i="40"/>
  <c r="G39" i="40"/>
  <c r="J38" i="40"/>
  <c r="W37" i="44" s="1"/>
  <c r="I38" i="40"/>
  <c r="Q37" i="44" s="1"/>
  <c r="H38" i="40"/>
  <c r="H34" i="40"/>
  <c r="J32" i="40"/>
  <c r="I32" i="40"/>
  <c r="Q31" i="44" s="1"/>
  <c r="H32" i="40"/>
  <c r="G32" i="40"/>
  <c r="J30" i="40"/>
  <c r="J28" i="40" s="1"/>
  <c r="I30" i="40"/>
  <c r="H30" i="40"/>
  <c r="G30" i="40"/>
  <c r="K30" i="40" s="1"/>
  <c r="K29" i="40"/>
  <c r="I29" i="40"/>
  <c r="R28" i="44" s="1"/>
  <c r="H29" i="40"/>
  <c r="M28" i="44" s="1"/>
  <c r="G29" i="40"/>
  <c r="I28" i="40"/>
  <c r="H28" i="40"/>
  <c r="G28" i="40"/>
  <c r="K28" i="40" s="1"/>
  <c r="H27" i="40"/>
  <c r="M26" i="44" s="1"/>
  <c r="G27" i="40"/>
  <c r="K27" i="40" s="1"/>
  <c r="J24" i="40"/>
  <c r="I24" i="40"/>
  <c r="H24" i="40"/>
  <c r="G24" i="40"/>
  <c r="G23" i="40" s="1"/>
  <c r="J23" i="40"/>
  <c r="I23" i="40"/>
  <c r="H23" i="40"/>
  <c r="J22" i="40"/>
  <c r="I22" i="40"/>
  <c r="I19" i="40" s="1"/>
  <c r="H22" i="40"/>
  <c r="G22" i="40"/>
  <c r="H20" i="40"/>
  <c r="G20" i="40"/>
  <c r="J19" i="40"/>
  <c r="J18" i="40"/>
  <c r="J14" i="40" s="1"/>
  <c r="I18" i="40"/>
  <c r="H18" i="40"/>
  <c r="G18" i="40"/>
  <c r="K18" i="40" s="1"/>
  <c r="K17" i="40"/>
  <c r="I17" i="40"/>
  <c r="H17" i="40"/>
  <c r="G17" i="40"/>
  <c r="K16" i="40"/>
  <c r="I16" i="40"/>
  <c r="H16" i="40"/>
  <c r="G16" i="40"/>
  <c r="J15" i="40"/>
  <c r="I15" i="40"/>
  <c r="H15" i="40"/>
  <c r="G15" i="40"/>
  <c r="G14" i="40" s="1"/>
  <c r="K14" i="40" s="1"/>
  <c r="I14" i="40"/>
  <c r="H14" i="40"/>
  <c r="J13" i="40"/>
  <c r="I13" i="40"/>
  <c r="H13" i="40"/>
  <c r="G13" i="40"/>
  <c r="J12" i="40"/>
  <c r="J9" i="40" s="1"/>
  <c r="I12" i="40"/>
  <c r="H12" i="40"/>
  <c r="G12" i="40"/>
  <c r="J11" i="40"/>
  <c r="I11" i="40"/>
  <c r="H11" i="40"/>
  <c r="G11" i="40"/>
  <c r="G9" i="40" s="1"/>
  <c r="J10" i="40"/>
  <c r="I10" i="40"/>
  <c r="H10" i="40"/>
  <c r="H9" i="40" s="1"/>
  <c r="G10" i="40"/>
  <c r="K10" i="40" s="1"/>
  <c r="I9" i="40"/>
  <c r="J8" i="40"/>
  <c r="J7" i="40" s="1"/>
  <c r="J6" i="40" s="1"/>
  <c r="J31" i="40" s="1"/>
  <c r="P7" i="41" s="1"/>
  <c r="R7" i="41" s="1"/>
  <c r="K98" i="39"/>
  <c r="J97" i="39"/>
  <c r="I97" i="39"/>
  <c r="H97" i="39"/>
  <c r="G97" i="39"/>
  <c r="K97" i="39" s="1"/>
  <c r="J96" i="39"/>
  <c r="I96" i="39"/>
  <c r="H96" i="39"/>
  <c r="G96" i="39"/>
  <c r="G95" i="39" s="1"/>
  <c r="I95" i="39"/>
  <c r="H95" i="39"/>
  <c r="J93" i="39"/>
  <c r="I93" i="39"/>
  <c r="I86" i="39" s="1"/>
  <c r="I79" i="39" s="1"/>
  <c r="H93" i="39"/>
  <c r="L92" i="43" s="1"/>
  <c r="G93" i="39"/>
  <c r="J92" i="39"/>
  <c r="J86" i="39" s="1"/>
  <c r="J79" i="39" s="1"/>
  <c r="I92" i="39"/>
  <c r="H92" i="39"/>
  <c r="G92" i="39"/>
  <c r="K87" i="39"/>
  <c r="H87" i="39"/>
  <c r="G87" i="39"/>
  <c r="H86" i="39"/>
  <c r="J83" i="39"/>
  <c r="I83" i="39"/>
  <c r="H83" i="39"/>
  <c r="H80" i="39" s="1"/>
  <c r="G83" i="39"/>
  <c r="K83" i="39" s="1"/>
  <c r="H81" i="39"/>
  <c r="G81" i="39"/>
  <c r="K81" i="39" s="1"/>
  <c r="J80" i="39"/>
  <c r="I80" i="39"/>
  <c r="H79" i="39"/>
  <c r="H78" i="39" s="1"/>
  <c r="I78" i="39"/>
  <c r="K77" i="39"/>
  <c r="K69" i="39"/>
  <c r="H69" i="39"/>
  <c r="G69" i="39"/>
  <c r="J68" i="39"/>
  <c r="J67" i="39" s="1"/>
  <c r="I68" i="39"/>
  <c r="H68" i="39"/>
  <c r="G68" i="39"/>
  <c r="K67" i="39"/>
  <c r="I67" i="39"/>
  <c r="H67" i="39"/>
  <c r="G67" i="39"/>
  <c r="H65" i="39"/>
  <c r="G65" i="39"/>
  <c r="K65" i="39" s="1"/>
  <c r="J64" i="39"/>
  <c r="I64" i="39"/>
  <c r="H64" i="39"/>
  <c r="G64" i="39"/>
  <c r="G62" i="39" s="1"/>
  <c r="K62" i="39" s="1"/>
  <c r="J62" i="39"/>
  <c r="J54" i="39" s="1"/>
  <c r="J9" i="39" s="1"/>
  <c r="I62" i="39"/>
  <c r="I54" i="39" s="1"/>
  <c r="H62" i="39"/>
  <c r="H56" i="39"/>
  <c r="H55" i="39" s="1"/>
  <c r="H54" i="39" s="1"/>
  <c r="G56" i="39"/>
  <c r="K50" i="39"/>
  <c r="H49" i="39"/>
  <c r="G49" i="39"/>
  <c r="K49" i="39" s="1"/>
  <c r="H48" i="39"/>
  <c r="G48" i="39"/>
  <c r="K48" i="39" s="1"/>
  <c r="K46" i="39"/>
  <c r="K43" i="39"/>
  <c r="K40" i="39"/>
  <c r="K37" i="39"/>
  <c r="K36" i="39"/>
  <c r="H36" i="39"/>
  <c r="G36" i="39"/>
  <c r="G35" i="39" s="1"/>
  <c r="H35" i="39"/>
  <c r="K33" i="39"/>
  <c r="K30" i="39"/>
  <c r="K27" i="39"/>
  <c r="K24" i="39"/>
  <c r="K21" i="39"/>
  <c r="H20" i="39"/>
  <c r="K20" i="39" s="1"/>
  <c r="G20" i="39"/>
  <c r="H19" i="39"/>
  <c r="G19" i="39"/>
  <c r="K19" i="39" s="1"/>
  <c r="K18" i="39"/>
  <c r="I17" i="39"/>
  <c r="H17" i="39"/>
  <c r="K17" i="39" s="1"/>
  <c r="G17" i="39"/>
  <c r="I16" i="39"/>
  <c r="I11" i="39" s="1"/>
  <c r="I10" i="39" s="1"/>
  <c r="H16" i="39"/>
  <c r="G16" i="39"/>
  <c r="K15" i="39"/>
  <c r="K13" i="39"/>
  <c r="K12" i="39"/>
  <c r="I12" i="39"/>
  <c r="H12" i="39"/>
  <c r="G12" i="39"/>
  <c r="J11" i="39"/>
  <c r="G11" i="39"/>
  <c r="G10" i="39" s="1"/>
  <c r="J10" i="39"/>
  <c r="I9" i="39"/>
  <c r="I8" i="39" s="1"/>
  <c r="J8" i="39"/>
  <c r="J78" i="39" l="1"/>
  <c r="K38" i="40"/>
  <c r="H20" i="41"/>
  <c r="L18" i="43"/>
  <c r="M18" i="43"/>
  <c r="L19" i="43"/>
  <c r="M19" i="43"/>
  <c r="X22" i="44"/>
  <c r="K16" i="39"/>
  <c r="H11" i="39"/>
  <c r="H10" i="39" s="1"/>
  <c r="H9" i="39" s="1"/>
  <c r="H8" i="39" s="1"/>
  <c r="K35" i="39"/>
  <c r="G80" i="39"/>
  <c r="K92" i="39"/>
  <c r="K93" i="39"/>
  <c r="I8" i="40"/>
  <c r="I7" i="40" s="1"/>
  <c r="I6" i="40" s="1"/>
  <c r="I31" i="40" s="1"/>
  <c r="M7" i="41" s="1"/>
  <c r="K15" i="40"/>
  <c r="H19" i="40"/>
  <c r="K20" i="40"/>
  <c r="K23" i="40"/>
  <c r="K24" i="40"/>
  <c r="K32" i="40"/>
  <c r="T6" i="41"/>
  <c r="G6" i="41"/>
  <c r="T10" i="41"/>
  <c r="H12" i="41"/>
  <c r="K12" i="41"/>
  <c r="L12" i="41" s="1"/>
  <c r="L13" i="41"/>
  <c r="K20" i="41"/>
  <c r="T15" i="41"/>
  <c r="S16" i="41"/>
  <c r="I16" i="41"/>
  <c r="T16" i="41" s="1"/>
  <c r="H27" i="42"/>
  <c r="H47" i="42" s="1"/>
  <c r="H50" i="42" s="1"/>
  <c r="H54" i="42" s="1"/>
  <c r="J50" i="42"/>
  <c r="J54" i="42" s="1"/>
  <c r="P10" i="43"/>
  <c r="V67" i="43"/>
  <c r="U66" i="43"/>
  <c r="W67" i="43"/>
  <c r="I9" i="41"/>
  <c r="T9" i="41" s="1"/>
  <c r="G8" i="41"/>
  <c r="I8" i="41" s="1"/>
  <c r="K9" i="40"/>
  <c r="K11" i="40"/>
  <c r="K22" i="40"/>
  <c r="N21" i="41"/>
  <c r="M8" i="41"/>
  <c r="O8" i="41" s="1"/>
  <c r="O9" i="41"/>
  <c r="N20" i="41"/>
  <c r="O14" i="41"/>
  <c r="T14" i="41" s="1"/>
  <c r="K34" i="42"/>
  <c r="G27" i="42"/>
  <c r="L35" i="43"/>
  <c r="K34" i="43"/>
  <c r="M35" i="43"/>
  <c r="K64" i="39"/>
  <c r="P6" i="41"/>
  <c r="Q21" i="41"/>
  <c r="S14" i="41"/>
  <c r="Q20" i="41"/>
  <c r="H9" i="43"/>
  <c r="H8" i="43" s="1"/>
  <c r="H7" i="43" s="1"/>
  <c r="Q16" i="43"/>
  <c r="R16" i="43"/>
  <c r="K10" i="39"/>
  <c r="K56" i="39"/>
  <c r="G55" i="39"/>
  <c r="K68" i="39"/>
  <c r="K95" i="39"/>
  <c r="K96" i="39"/>
  <c r="J95" i="39"/>
  <c r="V96" i="43"/>
  <c r="H8" i="40"/>
  <c r="H7" i="40" s="1"/>
  <c r="H6" i="40" s="1"/>
  <c r="H31" i="40" s="1"/>
  <c r="J7" i="41" s="1"/>
  <c r="K12" i="40"/>
  <c r="K13" i="40"/>
  <c r="S6" i="41"/>
  <c r="P11" i="41"/>
  <c r="R11" i="41" s="1"/>
  <c r="R20" i="41" s="1"/>
  <c r="R21" i="41" s="1"/>
  <c r="AU14" i="45"/>
  <c r="Q12" i="41"/>
  <c r="R12" i="41" s="1"/>
  <c r="R13" i="41"/>
  <c r="K7" i="42"/>
  <c r="G6" i="42"/>
  <c r="K53" i="42"/>
  <c r="Q15" i="43"/>
  <c r="R15" i="43"/>
  <c r="V91" i="43"/>
  <c r="K14" i="42"/>
  <c r="K18" i="42"/>
  <c r="K51" i="42"/>
  <c r="R95" i="43"/>
  <c r="P94" i="43"/>
  <c r="Q95" i="43"/>
  <c r="U9" i="44"/>
  <c r="S8" i="44"/>
  <c r="S7" i="44" s="1"/>
  <c r="S6" i="44" s="1"/>
  <c r="S5" i="44" s="1"/>
  <c r="S30" i="44" s="1"/>
  <c r="AK8" i="45" s="1"/>
  <c r="X16" i="44"/>
  <c r="M37" i="44"/>
  <c r="L37" i="44"/>
  <c r="AU15" i="45"/>
  <c r="AV15" i="45" s="1"/>
  <c r="AS15" i="45"/>
  <c r="K40" i="40"/>
  <c r="K11" i="42"/>
  <c r="K39" i="42"/>
  <c r="K48" i="42"/>
  <c r="N10" i="43"/>
  <c r="N9" i="43" s="1"/>
  <c r="N8" i="43" s="1"/>
  <c r="N7" i="43" s="1"/>
  <c r="V10" i="43"/>
  <c r="L11" i="43"/>
  <c r="Q11" i="43"/>
  <c r="K15" i="43"/>
  <c r="K16" i="43"/>
  <c r="H34" i="43"/>
  <c r="X34" i="43" s="1"/>
  <c r="X35" i="43"/>
  <c r="L47" i="43"/>
  <c r="L48" i="43"/>
  <c r="L53" i="43"/>
  <c r="G54" i="43"/>
  <c r="L61" i="43"/>
  <c r="R61" i="43"/>
  <c r="L64" i="43"/>
  <c r="M67" i="43"/>
  <c r="R79" i="43"/>
  <c r="L80" i="43"/>
  <c r="R82" i="43"/>
  <c r="M86" i="43"/>
  <c r="L86" i="43"/>
  <c r="X91" i="43"/>
  <c r="R92" i="43"/>
  <c r="Q92" i="43"/>
  <c r="X96" i="43"/>
  <c r="G8" i="44"/>
  <c r="X9" i="44"/>
  <c r="M9" i="44"/>
  <c r="K8" i="44"/>
  <c r="L9" i="44"/>
  <c r="L10" i="44"/>
  <c r="R10" i="44"/>
  <c r="W10" i="44"/>
  <c r="V10" i="44"/>
  <c r="V11" i="44"/>
  <c r="R12" i="44"/>
  <c r="M16" i="44"/>
  <c r="L16" i="44"/>
  <c r="L17" i="44"/>
  <c r="W17" i="44"/>
  <c r="V17" i="44"/>
  <c r="I18" i="44"/>
  <c r="K19" i="44"/>
  <c r="X23" i="44"/>
  <c r="L29" i="44"/>
  <c r="K27" i="44"/>
  <c r="W29" i="44"/>
  <c r="V29" i="44"/>
  <c r="R31" i="44"/>
  <c r="W31" i="44"/>
  <c r="V31" i="44"/>
  <c r="M38" i="44"/>
  <c r="L38" i="44"/>
  <c r="M39" i="44"/>
  <c r="L39" i="44"/>
  <c r="P7" i="45"/>
  <c r="AX7" i="45"/>
  <c r="AR13" i="45"/>
  <c r="AS13" i="45" s="1"/>
  <c r="I15" i="45"/>
  <c r="AX15" i="45" s="1"/>
  <c r="AW15" i="45"/>
  <c r="H13" i="45"/>
  <c r="W15" i="45"/>
  <c r="X15" i="45" s="1"/>
  <c r="U15" i="45"/>
  <c r="N85" i="43"/>
  <c r="N78" i="43" s="1"/>
  <c r="N77" i="43" s="1"/>
  <c r="P91" i="43"/>
  <c r="U85" i="43"/>
  <c r="W91" i="43"/>
  <c r="N94" i="43"/>
  <c r="R11" i="44"/>
  <c r="Q11" i="44"/>
  <c r="N13" i="44"/>
  <c r="P16" i="44"/>
  <c r="P23" i="44"/>
  <c r="N22" i="44"/>
  <c r="G86" i="39"/>
  <c r="K86" i="39" s="1"/>
  <c r="K21" i="42"/>
  <c r="S13" i="41"/>
  <c r="S15" i="41"/>
  <c r="I18" i="42"/>
  <c r="I6" i="42" s="1"/>
  <c r="I47" i="42" s="1"/>
  <c r="I50" i="42" s="1"/>
  <c r="I54" i="42" s="1"/>
  <c r="K29" i="42"/>
  <c r="Q34" i="46"/>
  <c r="R34" i="46"/>
  <c r="K38" i="42"/>
  <c r="K42" i="42"/>
  <c r="V43" i="46"/>
  <c r="W43" i="46"/>
  <c r="U9" i="43"/>
  <c r="G10" i="43"/>
  <c r="K10" i="43"/>
  <c r="R11" i="43"/>
  <c r="X18" i="43"/>
  <c r="X19" i="43"/>
  <c r="X48" i="43"/>
  <c r="M53" i="43"/>
  <c r="L54" i="43"/>
  <c r="L55" i="43"/>
  <c r="M61" i="43"/>
  <c r="Q63" i="43"/>
  <c r="W63" i="43"/>
  <c r="M64" i="43"/>
  <c r="R67" i="43"/>
  <c r="P66" i="43"/>
  <c r="I79" i="43"/>
  <c r="I78" i="43" s="1"/>
  <c r="I77" i="43" s="1"/>
  <c r="K82" i="43"/>
  <c r="O78" i="43"/>
  <c r="O77" i="43" s="1"/>
  <c r="U79" i="43"/>
  <c r="W82" i="43"/>
  <c r="V82" i="43"/>
  <c r="W92" i="43"/>
  <c r="V92" i="43"/>
  <c r="K95" i="43"/>
  <c r="H94" i="43"/>
  <c r="T94" i="43"/>
  <c r="U95" i="43"/>
  <c r="R96" i="43"/>
  <c r="I8" i="44"/>
  <c r="I7" i="44" s="1"/>
  <c r="I6" i="44" s="1"/>
  <c r="I5" i="44" s="1"/>
  <c r="I30" i="44" s="1"/>
  <c r="M8" i="45" s="1"/>
  <c r="Q10" i="44"/>
  <c r="X11" i="44"/>
  <c r="M11" i="44"/>
  <c r="L11" i="44"/>
  <c r="L12" i="44"/>
  <c r="W12" i="44"/>
  <c r="V12" i="44"/>
  <c r="R14" i="44"/>
  <c r="P13" i="44"/>
  <c r="R15" i="44"/>
  <c r="Q15" i="44"/>
  <c r="Q17" i="44"/>
  <c r="X19" i="44"/>
  <c r="U18" i="44"/>
  <c r="W21" i="44"/>
  <c r="L28" i="44"/>
  <c r="Q29" i="44"/>
  <c r="H31" i="44"/>
  <c r="K33" i="44"/>
  <c r="V37" i="44"/>
  <c r="N22" i="45"/>
  <c r="M7" i="45"/>
  <c r="T7" i="45"/>
  <c r="AB7" i="45"/>
  <c r="L10" i="45"/>
  <c r="S10" i="45"/>
  <c r="J9" i="45"/>
  <c r="L9" i="45" s="1"/>
  <c r="AX9" i="45" s="1"/>
  <c r="M20" i="46"/>
  <c r="L20" i="46"/>
  <c r="K8" i="42"/>
  <c r="M44" i="46"/>
  <c r="L44" i="46"/>
  <c r="Q53" i="43"/>
  <c r="M15" i="44"/>
  <c r="L15" i="44"/>
  <c r="G27" i="44"/>
  <c r="X28" i="44"/>
  <c r="AL22" i="45"/>
  <c r="AK7" i="45"/>
  <c r="AR7" i="45"/>
  <c r="G19" i="40"/>
  <c r="K19" i="40" s="1"/>
  <c r="I13" i="41"/>
  <c r="V33" i="46"/>
  <c r="W33" i="46"/>
  <c r="G44" i="42"/>
  <c r="M54" i="43"/>
  <c r="M55" i="43"/>
  <c r="U61" i="43"/>
  <c r="L63" i="43"/>
  <c r="R63" i="43"/>
  <c r="G66" i="43"/>
  <c r="X66" i="43" s="1"/>
  <c r="K66" i="43"/>
  <c r="L68" i="43"/>
  <c r="M80" i="43"/>
  <c r="Q82" i="43"/>
  <c r="X85" i="43"/>
  <c r="X86" i="43"/>
  <c r="M92" i="43"/>
  <c r="X95" i="43"/>
  <c r="W96" i="43"/>
  <c r="O8" i="44"/>
  <c r="O7" i="44" s="1"/>
  <c r="O6" i="44" s="1"/>
  <c r="O5" i="44" s="1"/>
  <c r="O30" i="44" s="1"/>
  <c r="AB8" i="45" s="1"/>
  <c r="P9" i="44"/>
  <c r="X10" i="44"/>
  <c r="M10" i="44"/>
  <c r="W11" i="44"/>
  <c r="Q12" i="44"/>
  <c r="G13" i="44"/>
  <c r="X13" i="44" s="1"/>
  <c r="K14" i="44"/>
  <c r="I13" i="44"/>
  <c r="W14" i="44"/>
  <c r="U13" i="44"/>
  <c r="V14" i="44"/>
  <c r="J7" i="44"/>
  <c r="J6" i="44" s="1"/>
  <c r="J5" i="44" s="1"/>
  <c r="J30" i="44" s="1"/>
  <c r="P8" i="45" s="1"/>
  <c r="X17" i="44"/>
  <c r="M17" i="44"/>
  <c r="N18" i="44"/>
  <c r="X18" i="44" s="1"/>
  <c r="P21" i="44"/>
  <c r="T6" i="44"/>
  <c r="T5" i="44" s="1"/>
  <c r="T30" i="44" s="1"/>
  <c r="AN8" i="45" s="1"/>
  <c r="W23" i="44"/>
  <c r="U22" i="44"/>
  <c r="L26" i="44"/>
  <c r="I27" i="44"/>
  <c r="U27" i="44"/>
  <c r="X29" i="44"/>
  <c r="M29" i="44"/>
  <c r="X31" i="44"/>
  <c r="X37" i="44"/>
  <c r="R37" i="44"/>
  <c r="X38" i="44"/>
  <c r="Z22" i="45"/>
  <c r="Y7" i="45"/>
  <c r="AF7" i="45"/>
  <c r="AN7" i="45"/>
  <c r="AC21" i="45"/>
  <c r="AC13" i="45"/>
  <c r="AD13" i="45" s="1"/>
  <c r="AD14" i="45"/>
  <c r="G79" i="43"/>
  <c r="H85" i="43"/>
  <c r="H78" i="43" s="1"/>
  <c r="H77" i="43" s="1"/>
  <c r="T85" i="43"/>
  <c r="T78" i="43" s="1"/>
  <c r="K91" i="43"/>
  <c r="K96" i="43"/>
  <c r="H13" i="44"/>
  <c r="H18" i="44"/>
  <c r="K21" i="44"/>
  <c r="K23" i="44"/>
  <c r="H37" i="44"/>
  <c r="K22" i="45"/>
  <c r="Q21" i="45"/>
  <c r="Q13" i="45"/>
  <c r="R13" i="45" s="1"/>
  <c r="R14" i="45"/>
  <c r="H22" i="45"/>
  <c r="AX11" i="45"/>
  <c r="AU16" i="45"/>
  <c r="AV16" i="45" s="1"/>
  <c r="L24" i="46"/>
  <c r="K22" i="46"/>
  <c r="M24" i="46"/>
  <c r="K40" i="46"/>
  <c r="M41" i="46"/>
  <c r="L41" i="46"/>
  <c r="P27" i="44"/>
  <c r="U7" i="45"/>
  <c r="AG7" i="45"/>
  <c r="AS7" i="45"/>
  <c r="AW7" i="45"/>
  <c r="P9" i="45"/>
  <c r="R9" i="45" s="1"/>
  <c r="AB9" i="45"/>
  <c r="AD9" i="45" s="1"/>
  <c r="AN9" i="45"/>
  <c r="AP9" i="45" s="1"/>
  <c r="AX10" i="45"/>
  <c r="AE10" i="45"/>
  <c r="AQ10" i="45"/>
  <c r="AH11" i="45"/>
  <c r="AJ11" i="45" s="1"/>
  <c r="T14" i="45"/>
  <c r="K13" i="45"/>
  <c r="L13" i="45" s="1"/>
  <c r="L14" i="45"/>
  <c r="AX14" i="45" s="1"/>
  <c r="Z21" i="45"/>
  <c r="AF15" i="45"/>
  <c r="T16" i="45"/>
  <c r="O16" i="45"/>
  <c r="AX16" i="45" s="1"/>
  <c r="AI16" i="45"/>
  <c r="AJ16" i="45" s="1"/>
  <c r="AW16" i="45"/>
  <c r="N17" i="46"/>
  <c r="P21" i="46"/>
  <c r="X21" i="46"/>
  <c r="J33" i="46"/>
  <c r="X38" i="46"/>
  <c r="K38" i="46"/>
  <c r="H21" i="45"/>
  <c r="R8" i="46"/>
  <c r="P7" i="46"/>
  <c r="Q8" i="46"/>
  <c r="X9" i="46"/>
  <c r="Q9" i="46"/>
  <c r="L10" i="46"/>
  <c r="L11" i="46"/>
  <c r="G12" i="46"/>
  <c r="X16" i="46"/>
  <c r="M21" i="46"/>
  <c r="L21" i="46"/>
  <c r="M25" i="46"/>
  <c r="P25" i="46" s="1"/>
  <c r="L25" i="46"/>
  <c r="R29" i="46"/>
  <c r="P27" i="46"/>
  <c r="Q29" i="46"/>
  <c r="AF14" i="45"/>
  <c r="AR21" i="45"/>
  <c r="AW14" i="45"/>
  <c r="G6" i="46"/>
  <c r="U8" i="46"/>
  <c r="W9" i="46"/>
  <c r="W21" i="46"/>
  <c r="V21" i="46"/>
  <c r="P26" i="46"/>
  <c r="R50" i="46"/>
  <c r="Q50" i="46"/>
  <c r="P52" i="46"/>
  <c r="R51" i="46"/>
  <c r="O14" i="45"/>
  <c r="AA14" i="45"/>
  <c r="AS14" i="45"/>
  <c r="N7" i="46"/>
  <c r="K8" i="46"/>
  <c r="H7" i="46"/>
  <c r="H6" i="46" s="1"/>
  <c r="K9" i="46"/>
  <c r="R9" i="46"/>
  <c r="M10" i="46"/>
  <c r="R11" i="46"/>
  <c r="W11" i="46"/>
  <c r="V11" i="46"/>
  <c r="K13" i="46"/>
  <c r="W13" i="46"/>
  <c r="V13" i="46"/>
  <c r="U12" i="46"/>
  <c r="K18" i="46"/>
  <c r="H17" i="46"/>
  <c r="H5" i="46" s="1"/>
  <c r="H46" i="46" s="1"/>
  <c r="H49" i="46" s="1"/>
  <c r="H53" i="46" s="1"/>
  <c r="Q22" i="46"/>
  <c r="T49" i="46"/>
  <c r="T53" i="46" s="1"/>
  <c r="U47" i="46"/>
  <c r="X52" i="46"/>
  <c r="M50" i="46"/>
  <c r="L50" i="46"/>
  <c r="W51" i="46"/>
  <c r="V51" i="46"/>
  <c r="S7" i="46"/>
  <c r="S6" i="46" s="1"/>
  <c r="I12" i="46"/>
  <c r="I6" i="46" s="1"/>
  <c r="I5" i="46" s="1"/>
  <c r="I46" i="46" s="1"/>
  <c r="I49" i="46" s="1"/>
  <c r="I53" i="46" s="1"/>
  <c r="X13" i="46"/>
  <c r="K16" i="46"/>
  <c r="U18" i="46"/>
  <c r="S17" i="46"/>
  <c r="S5" i="46" s="1"/>
  <c r="S46" i="46" s="1"/>
  <c r="X18" i="46"/>
  <c r="M29" i="46"/>
  <c r="G26" i="46"/>
  <c r="X37" i="46"/>
  <c r="X41" i="46"/>
  <c r="G40" i="46"/>
  <c r="R43" i="46"/>
  <c r="Q43" i="46"/>
  <c r="P39" i="46"/>
  <c r="I39" i="46"/>
  <c r="R47" i="46"/>
  <c r="U50" i="46"/>
  <c r="X11" i="46"/>
  <c r="W22" i="46"/>
  <c r="U25" i="46"/>
  <c r="K28" i="46"/>
  <c r="X28" i="46"/>
  <c r="L29" i="46"/>
  <c r="O26" i="46"/>
  <c r="O46" i="46" s="1"/>
  <c r="O49" i="46" s="1"/>
  <c r="O53" i="46" s="1"/>
  <c r="K37" i="46"/>
  <c r="K45" i="46"/>
  <c r="K47" i="46"/>
  <c r="Q47" i="46"/>
  <c r="X47" i="46"/>
  <c r="X51" i="46"/>
  <c r="P13" i="46"/>
  <c r="N12" i="46"/>
  <c r="Q18" i="46"/>
  <c r="R20" i="46"/>
  <c r="W29" i="46"/>
  <c r="U27" i="46"/>
  <c r="R33" i="46"/>
  <c r="Q33" i="46"/>
  <c r="R40" i="46"/>
  <c r="W40" i="46"/>
  <c r="U39" i="46"/>
  <c r="V40" i="46"/>
  <c r="H39" i="46"/>
  <c r="S49" i="46"/>
  <c r="S53" i="46" s="1"/>
  <c r="J52" i="46"/>
  <c r="K51" i="46"/>
  <c r="L10" i="43" l="1"/>
  <c r="M10" i="43"/>
  <c r="K9" i="43"/>
  <c r="Q23" i="44"/>
  <c r="R23" i="44"/>
  <c r="P22" i="44"/>
  <c r="L8" i="44"/>
  <c r="M8" i="44"/>
  <c r="M16" i="43"/>
  <c r="L16" i="43"/>
  <c r="V9" i="44"/>
  <c r="W9" i="44"/>
  <c r="U8" i="44"/>
  <c r="M34" i="43"/>
  <c r="L34" i="43"/>
  <c r="V66" i="43"/>
  <c r="W66" i="43"/>
  <c r="K21" i="41"/>
  <c r="M47" i="46"/>
  <c r="L47" i="46"/>
  <c r="W25" i="46"/>
  <c r="V25" i="46"/>
  <c r="W47" i="46"/>
  <c r="V47" i="46"/>
  <c r="L13" i="46"/>
  <c r="M13" i="46"/>
  <c r="K12" i="46"/>
  <c r="M8" i="46"/>
  <c r="K7" i="46"/>
  <c r="L8" i="46"/>
  <c r="X7" i="46"/>
  <c r="U16" i="45"/>
  <c r="W16" i="45"/>
  <c r="X16" i="45" s="1"/>
  <c r="M91" i="43"/>
  <c r="L91" i="43"/>
  <c r="K85" i="43"/>
  <c r="W27" i="44"/>
  <c r="V27" i="44"/>
  <c r="L66" i="43"/>
  <c r="M66" i="43"/>
  <c r="W7" i="45"/>
  <c r="S7" i="45"/>
  <c r="M12" i="45"/>
  <c r="O12" i="45" s="1"/>
  <c r="O21" i="45" s="1"/>
  <c r="O8" i="45"/>
  <c r="X10" i="43"/>
  <c r="G9" i="43"/>
  <c r="Q16" i="44"/>
  <c r="R16" i="44"/>
  <c r="V12" i="46"/>
  <c r="W12" i="46"/>
  <c r="N6" i="46"/>
  <c r="R26" i="46"/>
  <c r="Q26" i="46"/>
  <c r="G5" i="46"/>
  <c r="X6" i="46"/>
  <c r="Q25" i="46"/>
  <c r="R25" i="46"/>
  <c r="X12" i="46"/>
  <c r="J26" i="46"/>
  <c r="J46" i="46" s="1"/>
  <c r="J49" i="46" s="1"/>
  <c r="J53" i="46" s="1"/>
  <c r="X33" i="46"/>
  <c r="AI15" i="45"/>
  <c r="AJ15" i="45" s="1"/>
  <c r="AG15" i="45"/>
  <c r="U14" i="45"/>
  <c r="T21" i="45"/>
  <c r="T13" i="45"/>
  <c r="U13" i="45" s="1"/>
  <c r="W14" i="45"/>
  <c r="X7" i="45"/>
  <c r="M22" i="46"/>
  <c r="L22" i="46"/>
  <c r="T77" i="43"/>
  <c r="AP8" i="45"/>
  <c r="AN12" i="45"/>
  <c r="AP12" i="45" s="1"/>
  <c r="AP21" i="45" s="1"/>
  <c r="R9" i="44"/>
  <c r="P8" i="44"/>
  <c r="Q9" i="44"/>
  <c r="AR22" i="45"/>
  <c r="AU7" i="45"/>
  <c r="AQ7" i="45"/>
  <c r="X27" i="44"/>
  <c r="V18" i="44"/>
  <c r="W18" i="44"/>
  <c r="M95" i="43"/>
  <c r="K94" i="43"/>
  <c r="L95" i="43"/>
  <c r="V9" i="43"/>
  <c r="W9" i="43"/>
  <c r="N7" i="44"/>
  <c r="N6" i="44" s="1"/>
  <c r="N5" i="44" s="1"/>
  <c r="N30" i="44" s="1"/>
  <c r="Y8" i="45" s="1"/>
  <c r="M19" i="44"/>
  <c r="L19" i="44"/>
  <c r="K18" i="44"/>
  <c r="X54" i="43"/>
  <c r="G53" i="43"/>
  <c r="X53" i="43" s="1"/>
  <c r="Q94" i="43"/>
  <c r="R94" i="43"/>
  <c r="K55" i="39"/>
  <c r="G54" i="39"/>
  <c r="M20" i="41"/>
  <c r="M21" i="41" s="1"/>
  <c r="Q10" i="43"/>
  <c r="R10" i="43"/>
  <c r="P9" i="43"/>
  <c r="H21" i="41"/>
  <c r="S21" i="41" s="1"/>
  <c r="S20" i="41"/>
  <c r="V27" i="46"/>
  <c r="W27" i="46"/>
  <c r="U26" i="46"/>
  <c r="L37" i="46"/>
  <c r="K33" i="46"/>
  <c r="M37" i="46"/>
  <c r="L28" i="46"/>
  <c r="K27" i="46"/>
  <c r="M28" i="46"/>
  <c r="V50" i="46"/>
  <c r="U52" i="46"/>
  <c r="W50" i="46"/>
  <c r="G39" i="46"/>
  <c r="X39" i="46" s="1"/>
  <c r="X40" i="46"/>
  <c r="L16" i="46"/>
  <c r="M16" i="46"/>
  <c r="W8" i="46"/>
  <c r="U7" i="46"/>
  <c r="V8" i="46"/>
  <c r="Q7" i="46"/>
  <c r="P6" i="46"/>
  <c r="R7" i="46"/>
  <c r="M38" i="46"/>
  <c r="L38" i="46"/>
  <c r="Q21" i="46"/>
  <c r="R21" i="46"/>
  <c r="P17" i="46"/>
  <c r="AS10" i="45"/>
  <c r="AT10" i="45"/>
  <c r="AQ9" i="45"/>
  <c r="AS9" i="45" s="1"/>
  <c r="AJ7" i="45"/>
  <c r="L40" i="46"/>
  <c r="M40" i="46"/>
  <c r="M23" i="44"/>
  <c r="K22" i="44"/>
  <c r="L23" i="44"/>
  <c r="M96" i="43"/>
  <c r="L96" i="43"/>
  <c r="G78" i="43"/>
  <c r="X79" i="43"/>
  <c r="W22" i="44"/>
  <c r="V22" i="44"/>
  <c r="L14" i="44"/>
  <c r="K13" i="44"/>
  <c r="M14" i="44"/>
  <c r="K44" i="42"/>
  <c r="G40" i="42"/>
  <c r="K40" i="42" s="1"/>
  <c r="R13" i="44"/>
  <c r="Q13" i="44"/>
  <c r="Q91" i="43"/>
  <c r="P85" i="43"/>
  <c r="R91" i="43"/>
  <c r="L7" i="41"/>
  <c r="J11" i="41"/>
  <c r="L11" i="41" s="1"/>
  <c r="L20" i="41" s="1"/>
  <c r="L21" i="41" s="1"/>
  <c r="T8" i="41"/>
  <c r="M11" i="41"/>
  <c r="O11" i="41" s="1"/>
  <c r="O20" i="41" s="1"/>
  <c r="O21" i="41" s="1"/>
  <c r="O7" i="41"/>
  <c r="R13" i="46"/>
  <c r="P12" i="46"/>
  <c r="Q13" i="46"/>
  <c r="Q39" i="46"/>
  <c r="R39" i="46"/>
  <c r="M18" i="46"/>
  <c r="K17" i="46"/>
  <c r="L18" i="46"/>
  <c r="X17" i="46"/>
  <c r="AG14" i="45"/>
  <c r="AF21" i="45"/>
  <c r="AI14" i="45"/>
  <c r="AF13" i="45"/>
  <c r="AG13" i="45" s="1"/>
  <c r="N5" i="46"/>
  <c r="N46" i="46" s="1"/>
  <c r="N49" i="46" s="1"/>
  <c r="N53" i="46" s="1"/>
  <c r="AG10" i="45"/>
  <c r="AH10" i="45"/>
  <c r="AE9" i="45"/>
  <c r="AG9" i="45" s="1"/>
  <c r="AC22" i="45"/>
  <c r="R27" i="44"/>
  <c r="Q27" i="44"/>
  <c r="M21" i="44"/>
  <c r="L21" i="44"/>
  <c r="V13" i="44"/>
  <c r="W13" i="44"/>
  <c r="V61" i="43"/>
  <c r="U53" i="43"/>
  <c r="W61" i="43"/>
  <c r="U10" i="45"/>
  <c r="S9" i="45"/>
  <c r="U9" i="45" s="1"/>
  <c r="V10" i="45"/>
  <c r="M33" i="44"/>
  <c r="L33" i="44"/>
  <c r="K31" i="44"/>
  <c r="X94" i="43"/>
  <c r="L82" i="43"/>
  <c r="M82" i="43"/>
  <c r="I13" i="45"/>
  <c r="AX13" i="45" s="1"/>
  <c r="AW13" i="45"/>
  <c r="M15" i="43"/>
  <c r="L15" i="43"/>
  <c r="P20" i="41"/>
  <c r="P21" i="41" s="1"/>
  <c r="G8" i="40"/>
  <c r="L51" i="46"/>
  <c r="M51" i="46"/>
  <c r="K52" i="46"/>
  <c r="W39" i="46"/>
  <c r="V39" i="46"/>
  <c r="M45" i="46"/>
  <c r="L45" i="46"/>
  <c r="K43" i="46"/>
  <c r="X26" i="46"/>
  <c r="V18" i="46"/>
  <c r="W18" i="46"/>
  <c r="U17" i="46"/>
  <c r="M9" i="46"/>
  <c r="L9" i="46"/>
  <c r="R52" i="46"/>
  <c r="Q52" i="46"/>
  <c r="Q27" i="46"/>
  <c r="R27" i="46"/>
  <c r="AW21" i="45"/>
  <c r="AV7" i="45"/>
  <c r="Q22" i="45"/>
  <c r="AW22" i="45" s="1"/>
  <c r="H7" i="44"/>
  <c r="H6" i="44" s="1"/>
  <c r="H5" i="44" s="1"/>
  <c r="H30" i="44" s="1"/>
  <c r="J8" i="45" s="1"/>
  <c r="AF22" i="45"/>
  <c r="AI7" i="45"/>
  <c r="AE7" i="45"/>
  <c r="Q21" i="44"/>
  <c r="P18" i="44"/>
  <c r="R21" i="44"/>
  <c r="P12" i="45"/>
  <c r="R12" i="45" s="1"/>
  <c r="R21" i="45" s="1"/>
  <c r="R22" i="45" s="1"/>
  <c r="R8" i="45"/>
  <c r="AB12" i="45"/>
  <c r="AD12" i="45" s="1"/>
  <c r="AD21" i="45" s="1"/>
  <c r="AD22" i="45" s="1"/>
  <c r="AD8" i="45"/>
  <c r="T13" i="41"/>
  <c r="W95" i="43"/>
  <c r="U94" i="43"/>
  <c r="V95" i="43"/>
  <c r="W79" i="43"/>
  <c r="U78" i="43"/>
  <c r="V79" i="43"/>
  <c r="R66" i="43"/>
  <c r="Q66" i="43"/>
  <c r="V85" i="43"/>
  <c r="W85" i="43"/>
  <c r="L27" i="44"/>
  <c r="M27" i="44"/>
  <c r="X8" i="44"/>
  <c r="G7" i="44"/>
  <c r="K79" i="43"/>
  <c r="AK12" i="45"/>
  <c r="AM12" i="45" s="1"/>
  <c r="AM21" i="45" s="1"/>
  <c r="AM8" i="45"/>
  <c r="K6" i="42"/>
  <c r="G47" i="42"/>
  <c r="AU21" i="45"/>
  <c r="AU13" i="45"/>
  <c r="AV13" i="45" s="1"/>
  <c r="AV14" i="45"/>
  <c r="K27" i="42"/>
  <c r="I12" i="41"/>
  <c r="T12" i="41" s="1"/>
  <c r="S12" i="41"/>
  <c r="G79" i="39"/>
  <c r="K80" i="39"/>
  <c r="K11" i="39"/>
  <c r="M79" i="43" l="1"/>
  <c r="K78" i="43"/>
  <c r="L79" i="43"/>
  <c r="AV10" i="45"/>
  <c r="AT9" i="45"/>
  <c r="AV9" i="45" s="1"/>
  <c r="G6" i="44"/>
  <c r="X7" i="44"/>
  <c r="J12" i="45"/>
  <c r="L12" i="45" s="1"/>
  <c r="L21" i="45" s="1"/>
  <c r="S8" i="45"/>
  <c r="L8" i="45"/>
  <c r="AJ10" i="45"/>
  <c r="AH9" i="45"/>
  <c r="AJ9" i="45" s="1"/>
  <c r="AI13" i="45"/>
  <c r="AJ13" i="45" s="1"/>
  <c r="AJ14" i="45"/>
  <c r="AI21" i="45"/>
  <c r="G77" i="43"/>
  <c r="X77" i="43" s="1"/>
  <c r="X78" i="43"/>
  <c r="M22" i="44"/>
  <c r="L22" i="44"/>
  <c r="M33" i="46"/>
  <c r="K26" i="46"/>
  <c r="L33" i="46"/>
  <c r="R9" i="43"/>
  <c r="P8" i="43"/>
  <c r="Q9" i="43"/>
  <c r="K54" i="39"/>
  <c r="G9" i="39"/>
  <c r="R8" i="44"/>
  <c r="P7" i="44"/>
  <c r="Q8" i="44"/>
  <c r="W22" i="45"/>
  <c r="V7" i="45"/>
  <c r="L12" i="46"/>
  <c r="M12" i="46"/>
  <c r="J20" i="41"/>
  <c r="J21" i="41" s="1"/>
  <c r="M9" i="43"/>
  <c r="K8" i="43"/>
  <c r="L9" i="43"/>
  <c r="K79" i="39"/>
  <c r="G78" i="39"/>
  <c r="K78" i="39" s="1"/>
  <c r="R6" i="46"/>
  <c r="Q6" i="46"/>
  <c r="W94" i="43"/>
  <c r="V94" i="43"/>
  <c r="W17" i="46"/>
  <c r="U5" i="46"/>
  <c r="V17" i="46"/>
  <c r="M43" i="46"/>
  <c r="L43" i="46"/>
  <c r="K39" i="46"/>
  <c r="K8" i="40"/>
  <c r="G7" i="40"/>
  <c r="X10" i="45"/>
  <c r="V9" i="45"/>
  <c r="X9" i="45" s="1"/>
  <c r="V53" i="43"/>
  <c r="W53" i="43"/>
  <c r="M17" i="46"/>
  <c r="L17" i="46"/>
  <c r="M13" i="44"/>
  <c r="L13" i="44"/>
  <c r="R17" i="46"/>
  <c r="P5" i="46"/>
  <c r="Q17" i="46"/>
  <c r="M27" i="46"/>
  <c r="L27" i="46"/>
  <c r="Y12" i="45"/>
  <c r="AA12" i="45" s="1"/>
  <c r="AA21" i="45" s="1"/>
  <c r="AA8" i="45"/>
  <c r="AE8" i="45"/>
  <c r="AU22" i="45"/>
  <c r="AT7" i="45"/>
  <c r="P21" i="45"/>
  <c r="P22" i="45" s="1"/>
  <c r="T22" i="45"/>
  <c r="W8" i="44"/>
  <c r="U7" i="44"/>
  <c r="V8" i="44"/>
  <c r="R22" i="44"/>
  <c r="Q22" i="44"/>
  <c r="K47" i="42"/>
  <c r="G50" i="42"/>
  <c r="R18" i="44"/>
  <c r="Q18" i="44"/>
  <c r="W7" i="46"/>
  <c r="U6" i="46"/>
  <c r="V7" i="46"/>
  <c r="G8" i="43"/>
  <c r="X9" i="43"/>
  <c r="AM22" i="45"/>
  <c r="AK21" i="45"/>
  <c r="AK22" i="45" s="1"/>
  <c r="W78" i="43"/>
  <c r="U77" i="43"/>
  <c r="V78" i="43"/>
  <c r="AH7" i="45"/>
  <c r="M52" i="46"/>
  <c r="L52" i="46"/>
  <c r="L31" i="44"/>
  <c r="M31" i="44"/>
  <c r="R12" i="46"/>
  <c r="Q12" i="46"/>
  <c r="R85" i="43"/>
  <c r="Q85" i="43"/>
  <c r="P78" i="43"/>
  <c r="AB21" i="45"/>
  <c r="AB22" i="45" s="1"/>
  <c r="V52" i="46"/>
  <c r="W52" i="46"/>
  <c r="W26" i="46"/>
  <c r="V26" i="46"/>
  <c r="M18" i="44"/>
  <c r="L18" i="44"/>
  <c r="U8" i="43"/>
  <c r="M94" i="43"/>
  <c r="L94" i="43"/>
  <c r="AP22" i="45"/>
  <c r="AN21" i="45"/>
  <c r="AN22" i="45" s="1"/>
  <c r="W13" i="45"/>
  <c r="X13" i="45" s="1"/>
  <c r="X14" i="45"/>
  <c r="W21" i="45"/>
  <c r="X5" i="46"/>
  <c r="G46" i="46"/>
  <c r="M21" i="45"/>
  <c r="M22" i="45" s="1"/>
  <c r="O22" i="45"/>
  <c r="M85" i="43"/>
  <c r="L85" i="43"/>
  <c r="M7" i="46"/>
  <c r="K6" i="46"/>
  <c r="L7" i="46"/>
  <c r="K7" i="44"/>
  <c r="AE12" i="45" l="1"/>
  <c r="AG12" i="45" s="1"/>
  <c r="AG21" i="45" s="1"/>
  <c r="AH8" i="45"/>
  <c r="AG8" i="45"/>
  <c r="U46" i="46"/>
  <c r="W5" i="46"/>
  <c r="V5" i="46"/>
  <c r="R7" i="44"/>
  <c r="P6" i="44"/>
  <c r="Q7" i="44"/>
  <c r="M6" i="46"/>
  <c r="L6" i="46"/>
  <c r="W77" i="43"/>
  <c r="V77" i="43"/>
  <c r="W6" i="46"/>
  <c r="V6" i="46"/>
  <c r="G54" i="42"/>
  <c r="K54" i="42" s="1"/>
  <c r="K50" i="42"/>
  <c r="M26" i="46"/>
  <c r="L26" i="46"/>
  <c r="X6" i="44"/>
  <c r="G5" i="44"/>
  <c r="Q78" i="43"/>
  <c r="P77" i="43"/>
  <c r="R78" i="43"/>
  <c r="M39" i="46"/>
  <c r="L39" i="46"/>
  <c r="V7" i="44"/>
  <c r="U6" i="44"/>
  <c r="W7" i="44"/>
  <c r="AA22" i="45"/>
  <c r="Y21" i="45"/>
  <c r="Y22" i="45" s="1"/>
  <c r="P46" i="46"/>
  <c r="Q5" i="46"/>
  <c r="R5" i="46"/>
  <c r="K5" i="46"/>
  <c r="G6" i="40"/>
  <c r="K7" i="40"/>
  <c r="L8" i="43"/>
  <c r="M8" i="43"/>
  <c r="K7" i="43"/>
  <c r="R8" i="43"/>
  <c r="P7" i="43"/>
  <c r="Q8" i="43"/>
  <c r="S12" i="45"/>
  <c r="U12" i="45" s="1"/>
  <c r="U21" i="45" s="1"/>
  <c r="V8" i="45"/>
  <c r="U8" i="45"/>
  <c r="M78" i="43"/>
  <c r="K77" i="43"/>
  <c r="L78" i="43"/>
  <c r="W8" i="43"/>
  <c r="U7" i="43"/>
  <c r="V8" i="43"/>
  <c r="M7" i="44"/>
  <c r="K6" i="44"/>
  <c r="L7" i="44"/>
  <c r="X46" i="46"/>
  <c r="G49" i="46"/>
  <c r="AI22" i="45"/>
  <c r="X8" i="43"/>
  <c r="G7" i="43"/>
  <c r="X7" i="43" s="1"/>
  <c r="K9" i="39"/>
  <c r="G8" i="39"/>
  <c r="K8" i="39" s="1"/>
  <c r="L22" i="45"/>
  <c r="J21" i="45"/>
  <c r="J22" i="45" s="1"/>
  <c r="M7" i="43" l="1"/>
  <c r="L7" i="43"/>
  <c r="V7" i="43"/>
  <c r="W7" i="43"/>
  <c r="M5" i="46"/>
  <c r="K46" i="46"/>
  <c r="L5" i="46"/>
  <c r="W6" i="44"/>
  <c r="U5" i="44"/>
  <c r="V6" i="44"/>
  <c r="X5" i="44"/>
  <c r="G30" i="44"/>
  <c r="U22" i="45"/>
  <c r="S21" i="45"/>
  <c r="S22" i="45" s="1"/>
  <c r="R6" i="44"/>
  <c r="P5" i="44"/>
  <c r="Q6" i="44"/>
  <c r="L6" i="44"/>
  <c r="K5" i="44"/>
  <c r="M6" i="44"/>
  <c r="R7" i="43"/>
  <c r="Q7" i="43"/>
  <c r="AJ8" i="45"/>
  <c r="AQ8" i="45"/>
  <c r="AH12" i="45"/>
  <c r="AJ12" i="45" s="1"/>
  <c r="AJ21" i="45" s="1"/>
  <c r="M77" i="43"/>
  <c r="L77" i="43"/>
  <c r="K6" i="40"/>
  <c r="G31" i="40"/>
  <c r="Q46" i="46"/>
  <c r="R46" i="46"/>
  <c r="P49" i="46"/>
  <c r="V46" i="46"/>
  <c r="W46" i="46"/>
  <c r="U49" i="46"/>
  <c r="X49" i="46"/>
  <c r="G53" i="46"/>
  <c r="X53" i="46" s="1"/>
  <c r="V12" i="45"/>
  <c r="X12" i="45" s="1"/>
  <c r="X21" i="45" s="1"/>
  <c r="X8" i="45"/>
  <c r="Q77" i="43"/>
  <c r="R77" i="43"/>
  <c r="AG22" i="45"/>
  <c r="AE21" i="45"/>
  <c r="AE22" i="45" s="1"/>
  <c r="W49" i="46" l="1"/>
  <c r="V49" i="46"/>
  <c r="U53" i="46"/>
  <c r="M5" i="44"/>
  <c r="L5" i="44"/>
  <c r="K30" i="44"/>
  <c r="P53" i="46"/>
  <c r="R49" i="46"/>
  <c r="Q49" i="46"/>
  <c r="X22" i="45"/>
  <c r="V21" i="45"/>
  <c r="V22" i="45" s="1"/>
  <c r="M46" i="46"/>
  <c r="L46" i="46"/>
  <c r="K49" i="46"/>
  <c r="AQ12" i="45"/>
  <c r="AS12" i="45" s="1"/>
  <c r="AS21" i="45" s="1"/>
  <c r="AT8" i="45"/>
  <c r="AS8" i="45"/>
  <c r="R5" i="44"/>
  <c r="Q5" i="44"/>
  <c r="P30" i="44"/>
  <c r="G8" i="45"/>
  <c r="X30" i="44"/>
  <c r="K31" i="40"/>
  <c r="G7" i="41"/>
  <c r="AJ22" i="45"/>
  <c r="AH21" i="45"/>
  <c r="AH22" i="45" s="1"/>
  <c r="V5" i="44"/>
  <c r="U30" i="44"/>
  <c r="W5" i="44"/>
  <c r="V30" i="44" l="1"/>
  <c r="W30" i="44"/>
  <c r="G11" i="41"/>
  <c r="I11" i="41" s="1"/>
  <c r="I7" i="41"/>
  <c r="T7" i="41" s="1"/>
  <c r="AV8" i="45"/>
  <c r="AT12" i="45"/>
  <c r="AV12" i="45" s="1"/>
  <c r="AV21" i="45" s="1"/>
  <c r="AS22" i="45"/>
  <c r="AQ21" i="45"/>
  <c r="AQ22" i="45" s="1"/>
  <c r="R53" i="46"/>
  <c r="Q53" i="46"/>
  <c r="M30" i="44"/>
  <c r="L30" i="44"/>
  <c r="R30" i="44"/>
  <c r="Q30" i="44"/>
  <c r="W53" i="46"/>
  <c r="V53" i="46"/>
  <c r="L49" i="46"/>
  <c r="K53" i="46"/>
  <c r="M49" i="46"/>
  <c r="G12" i="45"/>
  <c r="I12" i="45" s="1"/>
  <c r="I8" i="45"/>
  <c r="AX8" i="45" s="1"/>
  <c r="L53" i="46" l="1"/>
  <c r="M53" i="46"/>
  <c r="AT21" i="45"/>
  <c r="AT22" i="45" s="1"/>
  <c r="AV22" i="45"/>
  <c r="AX12" i="45"/>
  <c r="I21" i="45"/>
  <c r="T11" i="41"/>
  <c r="I20" i="41"/>
  <c r="T20" i="41" l="1"/>
  <c r="I21" i="41"/>
  <c r="T21" i="41" s="1"/>
  <c r="G20" i="41"/>
  <c r="G21" i="41" s="1"/>
  <c r="AX21" i="45"/>
  <c r="I22" i="45"/>
  <c r="AX22" i="45" s="1"/>
  <c r="G21" i="45"/>
  <c r="G22" i="45" s="1"/>
  <c r="M30" i="36" l="1"/>
  <c r="O19" i="35"/>
  <c r="M26" i="36" l="1"/>
  <c r="Z14" i="33"/>
  <c r="P10" i="33"/>
  <c r="P9" i="33" s="1"/>
  <c r="P54" i="38" l="1"/>
  <c r="P53" i="38" s="1"/>
  <c r="P15" i="38"/>
  <c r="P14" i="38"/>
  <c r="P13" i="38"/>
  <c r="P50" i="38"/>
  <c r="P48" i="38"/>
  <c r="P41" i="38"/>
  <c r="P40" i="38" s="1"/>
  <c r="P25" i="38"/>
  <c r="Z21" i="38"/>
  <c r="Z20" i="38"/>
  <c r="P16" i="38"/>
  <c r="Z14" i="38"/>
  <c r="Z11" i="38"/>
  <c r="P11" i="38"/>
  <c r="P10" i="38"/>
  <c r="P9" i="38" s="1"/>
  <c r="Z8" i="38"/>
  <c r="P54" i="37"/>
  <c r="P53" i="37" s="1"/>
  <c r="P50" i="37"/>
  <c r="P48" i="37"/>
  <c r="P41" i="37"/>
  <c r="P40" i="37"/>
  <c r="P25" i="37"/>
  <c r="Z21" i="37"/>
  <c r="Z20" i="37"/>
  <c r="Z14" i="37" s="1"/>
  <c r="P16" i="37"/>
  <c r="P15" i="37"/>
  <c r="P14" i="37"/>
  <c r="P13" i="37"/>
  <c r="Z11" i="37"/>
  <c r="P11" i="37"/>
  <c r="P10" i="37"/>
  <c r="P9" i="37" s="1"/>
  <c r="P8" i="37" s="1"/>
  <c r="Z8" i="37"/>
  <c r="Z23" i="37" s="1"/>
  <c r="Z23" i="38" l="1"/>
  <c r="P8" i="38"/>
  <c r="P63" i="37"/>
  <c r="Z25" i="37"/>
  <c r="Z25" i="38" l="1"/>
  <c r="P63" i="38"/>
  <c r="Z26" i="38" s="1"/>
  <c r="Z62" i="37"/>
  <c r="Z63" i="37" s="1"/>
  <c r="Z26" i="37"/>
  <c r="Z62" i="38" l="1"/>
  <c r="Z63" i="38" s="1"/>
  <c r="M23" i="35"/>
  <c r="M24" i="35" s="1"/>
  <c r="M49" i="36"/>
  <c r="M60" i="36"/>
  <c r="M46" i="36"/>
  <c r="M38" i="36"/>
  <c r="M32" i="36"/>
  <c r="M21" i="36"/>
  <c r="M16" i="36"/>
  <c r="M11" i="36"/>
  <c r="O18" i="35"/>
  <c r="O17" i="35"/>
  <c r="O13" i="35"/>
  <c r="O12" i="35"/>
  <c r="K11" i="35"/>
  <c r="O11" i="35" s="1"/>
  <c r="K9" i="35"/>
  <c r="N15" i="34"/>
  <c r="N39" i="34"/>
  <c r="N33" i="34"/>
  <c r="N29" i="34"/>
  <c r="N24" i="34"/>
  <c r="N20" i="34"/>
  <c r="N10" i="34"/>
  <c r="P53" i="33"/>
  <c r="P48" i="33"/>
  <c r="P40" i="33" s="1"/>
  <c r="P41" i="33"/>
  <c r="P26" i="33"/>
  <c r="Z8" i="33"/>
  <c r="M52" i="36" l="1"/>
  <c r="M44" i="36"/>
  <c r="M10" i="36"/>
  <c r="O16" i="35"/>
  <c r="M15" i="35"/>
  <c r="O15" i="35" s="1"/>
  <c r="N9" i="34"/>
  <c r="N8" i="34" s="1"/>
  <c r="N32" i="34" s="1"/>
  <c r="Z23" i="33"/>
  <c r="P8" i="33"/>
  <c r="P63" i="33" s="1"/>
  <c r="N42" i="34" l="1"/>
  <c r="K10" i="35" s="1"/>
  <c r="Z25" i="33"/>
  <c r="Z26" i="33" s="1"/>
  <c r="Z62" i="33" s="1"/>
  <c r="Z63" i="33" s="1"/>
  <c r="M53" i="36"/>
  <c r="M56" i="36" s="1"/>
  <c r="M61" i="36" s="1"/>
  <c r="O10" i="35" l="1"/>
  <c r="K14" i="35"/>
  <c r="K23" i="35" s="1"/>
  <c r="K24" i="35" s="1"/>
  <c r="O14" i="35" l="1"/>
  <c r="O23" i="35" s="1"/>
  <c r="O24" i="35" s="1"/>
  <c r="Z25" i="18" l="1"/>
  <c r="P8" i="18"/>
  <c r="P8" i="17"/>
  <c r="P9" i="17"/>
  <c r="P53" i="32"/>
  <c r="P48" i="32"/>
  <c r="P40" i="32" s="1"/>
  <c r="P41" i="32"/>
  <c r="P26" i="32"/>
  <c r="Z14" i="32"/>
  <c r="P10" i="32"/>
  <c r="P9" i="32" s="1"/>
  <c r="Z8" i="32"/>
  <c r="Z23" i="32" s="1"/>
  <c r="P53" i="31"/>
  <c r="P48" i="31"/>
  <c r="P41" i="31"/>
  <c r="P40" i="31"/>
  <c r="P26" i="31"/>
  <c r="Z14" i="31"/>
  <c r="P10" i="31"/>
  <c r="P9" i="31" s="1"/>
  <c r="Z8" i="31"/>
  <c r="P53" i="30"/>
  <c r="P48" i="30"/>
  <c r="P41" i="30"/>
  <c r="P40" i="30" s="1"/>
  <c r="P26" i="30"/>
  <c r="Z14" i="30"/>
  <c r="P10" i="30"/>
  <c r="P9" i="30" s="1"/>
  <c r="Z8" i="30"/>
  <c r="Z23" i="30" s="1"/>
  <c r="P53" i="29"/>
  <c r="P48" i="29"/>
  <c r="P41" i="29"/>
  <c r="P40" i="29"/>
  <c r="P26" i="29"/>
  <c r="Z14" i="29"/>
  <c r="P10" i="29"/>
  <c r="P9" i="29" s="1"/>
  <c r="P8" i="29" s="1"/>
  <c r="Z8" i="29"/>
  <c r="P53" i="28"/>
  <c r="P48" i="28"/>
  <c r="P41" i="28"/>
  <c r="P40" i="28"/>
  <c r="P26" i="28"/>
  <c r="Z14" i="28"/>
  <c r="P10" i="28"/>
  <c r="P9" i="28" s="1"/>
  <c r="P8" i="28" s="1"/>
  <c r="P63" i="28" s="1"/>
  <c r="Z8" i="28"/>
  <c r="P53" i="27"/>
  <c r="P48" i="27"/>
  <c r="P41" i="27"/>
  <c r="P40" i="27"/>
  <c r="P26" i="27"/>
  <c r="Z14" i="27"/>
  <c r="P10" i="27"/>
  <c r="Z8" i="27"/>
  <c r="P53" i="26"/>
  <c r="P48" i="26"/>
  <c r="P41" i="26"/>
  <c r="P40" i="26"/>
  <c r="P26" i="26"/>
  <c r="Z14" i="26"/>
  <c r="P10" i="26"/>
  <c r="P9" i="26" s="1"/>
  <c r="P8" i="26" s="1"/>
  <c r="P63" i="26" s="1"/>
  <c r="Z8" i="26"/>
  <c r="P53" i="25"/>
  <c r="P48" i="25"/>
  <c r="P41" i="25"/>
  <c r="P40" i="25"/>
  <c r="P26" i="25"/>
  <c r="Z14" i="25"/>
  <c r="P10" i="25"/>
  <c r="P9" i="25" s="1"/>
  <c r="P8" i="25" s="1"/>
  <c r="Z8" i="25"/>
  <c r="P53" i="24"/>
  <c r="P48" i="24"/>
  <c r="P41" i="24"/>
  <c r="P40" i="24"/>
  <c r="P26" i="24"/>
  <c r="Z14" i="24"/>
  <c r="P10" i="24"/>
  <c r="P9" i="24" s="1"/>
  <c r="P8" i="24" s="1"/>
  <c r="Z8" i="24"/>
  <c r="P53" i="23"/>
  <c r="P48" i="23"/>
  <c r="P41" i="23"/>
  <c r="P40" i="23"/>
  <c r="P26" i="23"/>
  <c r="Z14" i="23"/>
  <c r="P10" i="23"/>
  <c r="P9" i="23" s="1"/>
  <c r="P8" i="23" s="1"/>
  <c r="Z8" i="23"/>
  <c r="P53" i="22"/>
  <c r="P48" i="22"/>
  <c r="P41" i="22"/>
  <c r="P40" i="22"/>
  <c r="P26" i="22"/>
  <c r="Z14" i="22"/>
  <c r="P10" i="22"/>
  <c r="P9" i="22" s="1"/>
  <c r="P8" i="22" s="1"/>
  <c r="Z8" i="22"/>
  <c r="P53" i="21"/>
  <c r="P48" i="21"/>
  <c r="P40" i="21" s="1"/>
  <c r="P41" i="21"/>
  <c r="P26" i="21"/>
  <c r="Z14" i="21"/>
  <c r="P10" i="21"/>
  <c r="P9" i="21" s="1"/>
  <c r="Z8" i="21"/>
  <c r="Z25" i="20"/>
  <c r="Z26" i="19"/>
  <c r="Z26" i="17"/>
  <c r="Z62" i="17" s="1"/>
  <c r="Z14" i="20"/>
  <c r="P53" i="20"/>
  <c r="P48" i="20"/>
  <c r="P40" i="20" s="1"/>
  <c r="P41" i="20"/>
  <c r="P26" i="20"/>
  <c r="P10" i="20"/>
  <c r="P9" i="20" s="1"/>
  <c r="Z8" i="20"/>
  <c r="Z62" i="19"/>
  <c r="P53" i="19"/>
  <c r="P48" i="19"/>
  <c r="P41" i="19"/>
  <c r="P40" i="19"/>
  <c r="P26" i="19"/>
  <c r="Z14" i="19"/>
  <c r="P10" i="19"/>
  <c r="P9" i="19"/>
  <c r="P8" i="19" s="1"/>
  <c r="Z8" i="19"/>
  <c r="P53" i="18"/>
  <c r="P48" i="18"/>
  <c r="P40" i="18" s="1"/>
  <c r="P41" i="18"/>
  <c r="P26" i="18"/>
  <c r="Z14" i="18"/>
  <c r="P10" i="18"/>
  <c r="P9" i="18"/>
  <c r="Z8" i="18"/>
  <c r="Z14" i="17"/>
  <c r="Z8" i="17"/>
  <c r="P10" i="17"/>
  <c r="P26" i="17"/>
  <c r="P40" i="17"/>
  <c r="P41" i="17"/>
  <c r="P48" i="17"/>
  <c r="P53" i="17"/>
  <c r="Z23" i="28" l="1"/>
  <c r="Z23" i="26"/>
  <c r="P63" i="24"/>
  <c r="P8" i="32"/>
  <c r="P63" i="32" s="1"/>
  <c r="Z23" i="31"/>
  <c r="P8" i="31"/>
  <c r="Z23" i="29"/>
  <c r="Z23" i="27"/>
  <c r="P9" i="27"/>
  <c r="P8" i="27" s="1"/>
  <c r="P63" i="27" s="1"/>
  <c r="P63" i="31"/>
  <c r="Z25" i="31"/>
  <c r="P8" i="30"/>
  <c r="P63" i="29"/>
  <c r="Z25" i="29"/>
  <c r="Z25" i="28"/>
  <c r="Z25" i="27"/>
  <c r="Z25" i="26"/>
  <c r="Z23" i="25"/>
  <c r="Z23" i="24"/>
  <c r="Z23" i="23"/>
  <c r="Z23" i="22"/>
  <c r="Z23" i="21"/>
  <c r="P8" i="21"/>
  <c r="P63" i="21" s="1"/>
  <c r="P63" i="25"/>
  <c r="Z25" i="25"/>
  <c r="Z25" i="24"/>
  <c r="P63" i="23"/>
  <c r="Z25" i="23"/>
  <c r="P63" i="22"/>
  <c r="Z25" i="22"/>
  <c r="Z25" i="21"/>
  <c r="Z23" i="20"/>
  <c r="Z23" i="19"/>
  <c r="Z63" i="19" s="1"/>
  <c r="P63" i="19"/>
  <c r="Z23" i="18"/>
  <c r="Z26" i="18" s="1"/>
  <c r="Z62" i="18" s="1"/>
  <c r="Z63" i="18" s="1"/>
  <c r="P8" i="20"/>
  <c r="P63" i="20" s="1"/>
  <c r="P63" i="18"/>
  <c r="Z23" i="17"/>
  <c r="Z63" i="17" s="1"/>
  <c r="P63" i="17"/>
  <c r="Z25" i="32" l="1"/>
  <c r="Z26" i="32" s="1"/>
  <c r="Z62" i="32" s="1"/>
  <c r="Z63" i="32" s="1"/>
  <c r="Z26" i="20"/>
  <c r="Z62" i="20" s="1"/>
  <c r="Z63" i="20" s="1"/>
  <c r="Z26" i="31"/>
  <c r="Z62" i="31" s="1"/>
  <c r="Z63" i="31" s="1"/>
  <c r="P63" i="30"/>
  <c r="Z25" i="30"/>
  <c r="Z26" i="29"/>
  <c r="Z62" i="29" s="1"/>
  <c r="Z63" i="29" s="1"/>
  <c r="Z26" i="28"/>
  <c r="Z62" i="28" s="1"/>
  <c r="Z63" i="28" s="1"/>
  <c r="Z26" i="27"/>
  <c r="Z62" i="27" s="1"/>
  <c r="Z63" i="27" s="1"/>
  <c r="Z26" i="26"/>
  <c r="Z62" i="26" s="1"/>
  <c r="Z63" i="26" s="1"/>
  <c r="Z26" i="25"/>
  <c r="Z62" i="25" s="1"/>
  <c r="Z63" i="25" s="1"/>
  <c r="Z26" i="24"/>
  <c r="Z62" i="24" s="1"/>
  <c r="Z63" i="24" s="1"/>
  <c r="Z26" i="23"/>
  <c r="Z62" i="23" s="1"/>
  <c r="Z63" i="23" s="1"/>
  <c r="Z26" i="22"/>
  <c r="Z62" i="22" s="1"/>
  <c r="Z63" i="22" s="1"/>
  <c r="Z26" i="21"/>
  <c r="Z62" i="21" s="1"/>
  <c r="Z63" i="21" s="1"/>
  <c r="Z26" i="30" l="1"/>
  <c r="Z62" i="30" s="1"/>
  <c r="Z63" i="30" s="1"/>
</calcChain>
</file>

<file path=xl/sharedStrings.xml><?xml version="1.0" encoding="utf-8"?>
<sst xmlns="http://schemas.openxmlformats.org/spreadsheetml/2006/main" count="6076" uniqueCount="418">
  <si>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</si>
  <si>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</si>
  <si>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</si>
  <si>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</si>
  <si>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</si>
  <si>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</si>
  <si>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</si>
  <si>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</si>
  <si>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</si>
  <si>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</si>
  <si>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</si>
  <si>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</si>
  <si>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</si>
  <si>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</si>
  <si>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</si>
  <si>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</si>
  <si>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</si>
  <si>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</si>
  <si>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</si>
  <si>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</si>
  <si>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</si>
  <si>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</si>
  <si>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</si>
  <si>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</si>
  <si>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</si>
  <si>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</si>
  <si>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</si>
  <si>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</si>
  <si>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</si>
  <si>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</si>
  <si>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</si>
  <si>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</si>
  <si>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</si>
  <si>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</si>
  <si>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</si>
  <si>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</si>
  <si>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</si>
  <si>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</si>
  <si>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</si>
  <si>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</si>
  <si>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</si>
  <si>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</si>
  <si>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</si>
  <si>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</si>
  <si>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</si>
  <si>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</si>
  <si>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</si>
  <si>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</si>
  <si>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</si>
  <si>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</si>
  <si>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</si>
  <si>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</si>
  <si>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</si>
  <si>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</si>
  <si>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</si>
  <si>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</si>
  <si>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</si>
  <si>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</si>
  <si>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</si>
  <si>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</si>
  <si>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</si>
  <si>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</si>
  <si>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</si>
  <si>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</si>
  <si>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</si>
  <si>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</si>
  <si>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</si>
  <si>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</si>
  <si>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</si>
  <si>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</si>
  <si>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</si>
  <si>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</si>
  <si>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</si>
  <si>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</si>
  <si>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</si>
  <si>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</si>
  <si>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</si>
  <si>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</si>
  <si>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</si>
  <si>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</si>
  <si>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</si>
  <si>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</si>
  <si>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</si>
  <si>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</si>
  <si>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</si>
  <si>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</si>
  <si>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</si>
  <si>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</si>
  <si>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</si>
  <si>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</si>
  <si>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</si>
  <si>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</si>
  <si>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</si>
  <si>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</si>
  <si>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</si>
  <si>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</si>
  <si>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</si>
  <si>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</si>
  <si>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</si>
  <si>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</si>
  <si>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</si>
  <si>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</si>
  <si>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</si>
  <si>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</si>
  <si>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</si>
  <si>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</si>
  <si>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</si>
  <si>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</si>
  <si>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</si>
  <si>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</si>
  <si>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</si>
  <si>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</si>
  <si>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</si>
  <si>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</si>
  <si>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</si>
  <si>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</si>
  <si>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</si>
  <si>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</si>
  <si>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</si>
  <si>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</si>
  <si>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</si>
  <si>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</si>
  <si>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</si>
  <si>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</si>
  <si>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</si>
  <si>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</si>
  <si>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</si>
  <si>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</si>
  <si>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</si>
  <si>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</si>
  <si>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</si>
  <si>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</si>
  <si>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</si>
  <si>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</si>
  <si>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</si>
  <si>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</si>
  <si>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</si>
  <si>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</si>
  <si>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</si>
  <si>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</si>
  <si>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</si>
  <si>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</si>
  <si>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</si>
  <si>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</si>
  <si>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</si>
  <si>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</si>
  <si>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</si>
  <si>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</si>
  <si>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</si>
  <si>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</si>
  <si>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</si>
  <si>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</si>
  <si>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</si>
  <si>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</si>
  <si>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</si>
  <si>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</si>
  <si>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</si>
  <si>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</si>
  <si>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</si>
  <si>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</si>
  <si>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</si>
  <si>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</si>
  <si>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</si>
  <si>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</si>
  <si>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</si>
  <si>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</si>
  <si>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</si>
  <si>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</si>
  <si>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</si>
  <si>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</si>
  <si>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</si>
  <si>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</si>
  <si>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</si>
  <si>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</si>
  <si>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</si>
  <si>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</si>
  <si>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</si>
  <si>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</si>
  <si>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</si>
  <si>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</si>
  <si>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</si>
  <si>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</si>
  <si>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</si>
  <si>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</si>
  <si>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</si>
  <si>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</si>
  <si>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</si>
  <si>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</si>
  <si>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</si>
  <si>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</si>
  <si>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</si>
  <si>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</si>
  <si>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</si>
  <si>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</si>
  <si>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</si>
  <si>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</si>
  <si>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</si>
  <si>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</si>
  <si>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</si>
  <si>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</si>
  <si>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</si>
  <si>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</si>
  <si>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</si>
  <si>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</si>
  <si>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</si>
  <si>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</si>
  <si>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</si>
  <si>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</si>
  <si>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</si>
  <si>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</si>
  <si>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</si>
  <si>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</si>
  <si>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</si>
  <si>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</si>
  <si>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</si>
  <si>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</si>
  <si>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</si>
  <si>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</si>
  <si>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</si>
  <si>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</si>
  <si>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</si>
  <si>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</si>
  <si>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</si>
  <si>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</si>
  <si>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</si>
  <si>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</si>
  <si>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</si>
  <si>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</si>
  <si>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</si>
  <si>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</si>
  <si>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</si>
  <si>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</si>
  <si>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</si>
  <si>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</si>
  <si>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</si>
  <si>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</si>
  <si>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</si>
  <si>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</si>
  <si>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</si>
  <si>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</si>
  <si>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</si>
  <si>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</si>
  <si>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</si>
  <si>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</si>
  <si>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</si>
  <si>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</si>
  <si>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</si>
  <si>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</si>
  <si>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</si>
  <si>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</si>
  <si>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</si>
  <si>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</si>
  <si>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</si>
  <si>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</si>
  <si>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</si>
  <si>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</si>
  <si>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</si>
  <si>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</si>
  <si>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</si>
  <si>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</si>
  <si>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</si>
  <si>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</si>
  <si>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</si>
  <si>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</si>
  <si>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</si>
  <si>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</si>
  <si>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</si>
  <si>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</si>
  <si>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</si>
  <si>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</si>
  <si>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</si>
  <si>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</si>
  <si>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</si>
  <si>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</si>
  <si>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</si>
  <si>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</si>
  <si>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</si>
  <si>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</si>
  <si>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</si>
  <si>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</si>
  <si>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</si>
  <si>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</si>
  <si>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</si>
  <si>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</si>
  <si>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</si>
  <si>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</si>
  <si>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</si>
  <si>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</si>
  <si>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</si>
  <si>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</si>
  <si>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</si>
  <si>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</si>
  <si>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</si>
  <si>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</si>
  <si>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</si>
  <si>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</si>
  <si>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</si>
  <si>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</si>
  <si>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</si>
  <si>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</si>
  <si>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</si>
  <si>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</si>
  <si>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</si>
  <si>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</si>
  <si>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</si>
  <si>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</si>
  <si>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</si>
  <si>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</si>
  <si>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</si>
  <si>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</si>
  <si>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</si>
  <si>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</si>
  <si>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</si>
  <si>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</si>
  <si>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</si>
  <si>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</si>
  <si>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</si>
  <si>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</si>
  <si>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</si>
  <si>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</si>
  <si>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</si>
  <si>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</si>
  <si>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</si>
  <si>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</si>
  <si>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</si>
  <si>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</si>
  <si>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</si>
  <si>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</si>
  <si>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</si>
  <si>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</si>
  <si>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</si>
  <si>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（単位：百万円）</t>
  </si>
  <si>
    <t>-</t>
    <phoneticPr fontId="2"/>
  </si>
  <si>
    <t>-</t>
    <phoneticPr fontId="2"/>
  </si>
  <si>
    <t>行政コスト計算書</t>
  </si>
  <si>
    <t>-</t>
    <phoneticPr fontId="11"/>
  </si>
  <si>
    <t>純資産変動計算書</t>
  </si>
  <si>
    <t>資金収支計算書</t>
  </si>
  <si>
    <t>貸借対照表</t>
  </si>
  <si>
    <t>-</t>
    <phoneticPr fontId="2"/>
  </si>
  <si>
    <t>一般会計等財務書類</t>
    <rPh sb="0" eb="2">
      <t>イッパン</t>
    </rPh>
    <rPh sb="2" eb="4">
      <t>カイケイ</t>
    </rPh>
    <rPh sb="4" eb="5">
      <t>トウ</t>
    </rPh>
    <rPh sb="5" eb="7">
      <t>ザイム</t>
    </rPh>
    <rPh sb="7" eb="9">
      <t>ショルイ</t>
    </rPh>
    <phoneticPr fontId="2"/>
  </si>
  <si>
    <t>【様式第１号】</t>
  </si>
  <si>
    <t>-</t>
    <phoneticPr fontId="2"/>
  </si>
  <si>
    <t>-</t>
    <phoneticPr fontId="2"/>
  </si>
  <si>
    <t>-</t>
    <phoneticPr fontId="2"/>
  </si>
  <si>
    <t>-</t>
    <phoneticPr fontId="2"/>
  </si>
  <si>
    <t>【様式第２号】</t>
  </si>
  <si>
    <t>-</t>
    <phoneticPr fontId="11"/>
  </si>
  <si>
    <t>【様式第３号】</t>
  </si>
  <si>
    <t>【様式第４号】</t>
  </si>
  <si>
    <t>-</t>
    <phoneticPr fontId="11"/>
  </si>
  <si>
    <t>-</t>
    <phoneticPr fontId="11"/>
  </si>
  <si>
    <t>（平成３０年３月３１日現在）</t>
    <phoneticPr fontId="11"/>
  </si>
  <si>
    <t>（単位：円）</t>
    <phoneticPr fontId="11"/>
  </si>
  <si>
    <t>-</t>
    <phoneticPr fontId="2"/>
  </si>
  <si>
    <t>-</t>
    <phoneticPr fontId="11"/>
  </si>
  <si>
    <t>（平成３０年３月３１日現在）</t>
    <phoneticPr fontId="11"/>
  </si>
  <si>
    <t>（単位：円）</t>
    <phoneticPr fontId="11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</si>
  <si>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</si>
  <si>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</si>
  <si>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</si>
  <si>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</si>
  <si>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</si>
  <si>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（令和３年３月３１日現在）</t>
    <rPh sb="1" eb="3">
      <t>レイワ</t>
    </rPh>
    <phoneticPr fontId="11"/>
  </si>
  <si>
    <t>自　令和２年４月１日　</t>
    <rPh sb="2" eb="4">
      <t>レイワ</t>
    </rPh>
    <phoneticPr fontId="11"/>
  </si>
  <si>
    <t>至　令和３年３月３１日　</t>
    <rPh sb="2" eb="4">
      <t>レイワ</t>
    </rPh>
    <phoneticPr fontId="11"/>
  </si>
  <si>
    <t>-</t>
    <phoneticPr fontId="11"/>
  </si>
  <si>
    <t>一般会計等財務書類</t>
    <rPh sb="0" eb="4">
      <t>イッパンカイケイ</t>
    </rPh>
    <rPh sb="4" eb="5">
      <t>トウ</t>
    </rPh>
    <rPh sb="5" eb="7">
      <t>ザイム</t>
    </rPh>
    <rPh sb="7" eb="9">
      <t>ショルイ</t>
    </rPh>
    <phoneticPr fontId="2"/>
  </si>
  <si>
    <t>財務書類　内訳表</t>
    <rPh sb="0" eb="2">
      <t>ザイム</t>
    </rPh>
    <rPh sb="2" eb="4">
      <t>ショルイ</t>
    </rPh>
    <rPh sb="5" eb="7">
      <t>ウチワケ</t>
    </rPh>
    <rPh sb="7" eb="8">
      <t>ヒョウ</t>
    </rPh>
    <phoneticPr fontId="2"/>
  </si>
  <si>
    <t>目的別貸借対照表</t>
    <rPh sb="0" eb="2">
      <t>モクテキ</t>
    </rPh>
    <rPh sb="2" eb="3">
      <t>ベツ</t>
    </rPh>
    <rPh sb="3" eb="8">
      <t>タイシャクタイショウヒョウ</t>
    </rPh>
    <phoneticPr fontId="2"/>
  </si>
  <si>
    <t>（単位：百万円）</t>
    <rPh sb="4" eb="6">
      <t>ヒャクマン</t>
    </rPh>
    <rPh sb="6" eb="7">
      <t>エン</t>
    </rPh>
    <phoneticPr fontId="19"/>
  </si>
  <si>
    <t>総額</t>
    <rPh sb="0" eb="2">
      <t>ソウガク</t>
    </rPh>
    <phoneticPr fontId="19"/>
  </si>
  <si>
    <t>目的別</t>
    <rPh sb="0" eb="2">
      <t>モクテキ</t>
    </rPh>
    <rPh sb="2" eb="3">
      <t>ベツ</t>
    </rPh>
    <phoneticPr fontId="19"/>
  </si>
  <si>
    <t>環境衛生</t>
    <rPh sb="0" eb="2">
      <t>カンキョウ</t>
    </rPh>
    <rPh sb="2" eb="4">
      <t>エイセイ</t>
    </rPh>
    <phoneticPr fontId="19"/>
  </si>
  <si>
    <t>教育</t>
    <rPh sb="0" eb="2">
      <t>キョウイク</t>
    </rPh>
    <phoneticPr fontId="19"/>
  </si>
  <si>
    <t>総務</t>
    <rPh sb="0" eb="2">
      <t>ソウム</t>
    </rPh>
    <phoneticPr fontId="19"/>
  </si>
  <si>
    <t>土地減損損失累計額</t>
  </si>
  <si>
    <t>立木竹減損損失累計額</t>
  </si>
  <si>
    <t>建物減損損失累計額</t>
  </si>
  <si>
    <t>-</t>
    <phoneticPr fontId="19"/>
  </si>
  <si>
    <t>工作物減損損失累計額</t>
  </si>
  <si>
    <t>船舶減損損失累計額</t>
  </si>
  <si>
    <t>浮標等減損損失累計額</t>
  </si>
  <si>
    <t>航空機減損損失累計額</t>
  </si>
  <si>
    <t>その他減損損失累計額</t>
  </si>
  <si>
    <t>建物仮勘定</t>
  </si>
  <si>
    <t>物品減損損失累計額</t>
  </si>
  <si>
    <t>　</t>
  </si>
  <si>
    <t>繰延資産</t>
  </si>
  <si>
    <t>負債・純資産合計</t>
  </si>
  <si>
    <t>地方債等</t>
  </si>
  <si>
    <t>１年内償還予定地方債等</t>
  </si>
  <si>
    <t>他団体出資等分</t>
  </si>
  <si>
    <t>目的別行政コスト計算書内訳表</t>
    <rPh sb="0" eb="2">
      <t>モクテキ</t>
    </rPh>
    <rPh sb="2" eb="3">
      <t>ベツ</t>
    </rPh>
    <rPh sb="3" eb="5">
      <t>ギョウセイ</t>
    </rPh>
    <phoneticPr fontId="2"/>
  </si>
  <si>
    <t>（単位：百万円）</t>
    <rPh sb="4" eb="6">
      <t>ヒャクマン</t>
    </rPh>
    <phoneticPr fontId="19"/>
  </si>
  <si>
    <t>総額</t>
    <rPh sb="0" eb="2">
      <t>ソウガク</t>
    </rPh>
    <phoneticPr fontId="2"/>
  </si>
  <si>
    <t>目的別純資産変動計算書内訳表</t>
    <rPh sb="0" eb="2">
      <t>モクテキ</t>
    </rPh>
    <rPh sb="2" eb="3">
      <t>ベツ</t>
    </rPh>
    <phoneticPr fontId="19"/>
  </si>
  <si>
    <t>目的別</t>
    <rPh sb="0" eb="2">
      <t>モクテキ</t>
    </rPh>
    <rPh sb="2" eb="3">
      <t>ベツ</t>
    </rPh>
    <phoneticPr fontId="2"/>
  </si>
  <si>
    <t>固定資産の変動（内部変動）</t>
  </si>
  <si>
    <t>目的別資金収支計算書内訳表</t>
    <rPh sb="0" eb="2">
      <t>モクテキ</t>
    </rPh>
    <rPh sb="2" eb="3">
      <t>ベツ</t>
    </rPh>
    <rPh sb="3" eb="5">
      <t>シキン</t>
    </rPh>
    <phoneticPr fontId="2"/>
  </si>
  <si>
    <t>地方債等償還支出</t>
  </si>
  <si>
    <t>地方債等発行収入</t>
  </si>
  <si>
    <t>事業別貸借対照表</t>
    <rPh sb="0" eb="2">
      <t>ジギョウ</t>
    </rPh>
    <rPh sb="2" eb="3">
      <t>ベツ</t>
    </rPh>
    <rPh sb="3" eb="8">
      <t>タイシャクタイショウヒョウ</t>
    </rPh>
    <phoneticPr fontId="2"/>
  </si>
  <si>
    <t>（単位：百万円）</t>
    <rPh sb="4" eb="5">
      <t>ヒャク</t>
    </rPh>
    <rPh sb="5" eb="6">
      <t>マン</t>
    </rPh>
    <rPh sb="6" eb="7">
      <t>エン</t>
    </rPh>
    <phoneticPr fontId="19"/>
  </si>
  <si>
    <t>事業別</t>
    <rPh sb="0" eb="2">
      <t>ジギョウ</t>
    </rPh>
    <rPh sb="2" eb="3">
      <t>ベツ</t>
    </rPh>
    <phoneticPr fontId="19"/>
  </si>
  <si>
    <t>し尿処理</t>
    <rPh sb="1" eb="2">
      <t>ニョウ</t>
    </rPh>
    <rPh sb="2" eb="4">
      <t>ショリ</t>
    </rPh>
    <phoneticPr fontId="19"/>
  </si>
  <si>
    <t>ごみ処理</t>
    <rPh sb="2" eb="4">
      <t>ショリ</t>
    </rPh>
    <phoneticPr fontId="19"/>
  </si>
  <si>
    <t>下水道処理</t>
    <rPh sb="0" eb="3">
      <t>ゲスイドウ</t>
    </rPh>
    <rPh sb="3" eb="5">
      <t>ショリ</t>
    </rPh>
    <phoneticPr fontId="19"/>
  </si>
  <si>
    <t>小計</t>
    <rPh sb="0" eb="2">
      <t>ショウケイ</t>
    </rPh>
    <phoneticPr fontId="19"/>
  </si>
  <si>
    <t>エラーチェック</t>
    <phoneticPr fontId="19"/>
  </si>
  <si>
    <t>看護師養成</t>
    <rPh sb="0" eb="3">
      <t>カンゴシ</t>
    </rPh>
    <rPh sb="3" eb="5">
      <t>ヨウセイ</t>
    </rPh>
    <phoneticPr fontId="19"/>
  </si>
  <si>
    <t>教員研修</t>
    <rPh sb="0" eb="2">
      <t>キョウイン</t>
    </rPh>
    <rPh sb="2" eb="4">
      <t>ケンシュウ</t>
    </rPh>
    <phoneticPr fontId="19"/>
  </si>
  <si>
    <t>広域</t>
    <rPh sb="0" eb="2">
      <t>コウイキ</t>
    </rPh>
    <phoneticPr fontId="19"/>
  </si>
  <si>
    <t>滞納整理</t>
    <rPh sb="0" eb="2">
      <t>タイノウ</t>
    </rPh>
    <rPh sb="2" eb="4">
      <t>セイリ</t>
    </rPh>
    <phoneticPr fontId="19"/>
  </si>
  <si>
    <t>事業別行政コスト計算書内訳表</t>
    <rPh sb="0" eb="2">
      <t>ジギョウ</t>
    </rPh>
    <rPh sb="2" eb="3">
      <t>ベツ</t>
    </rPh>
    <rPh sb="3" eb="5">
      <t>ギョウセイ</t>
    </rPh>
    <phoneticPr fontId="2"/>
  </si>
  <si>
    <t>事業別純資産変動計算書内訳表</t>
    <rPh sb="0" eb="2">
      <t>ジギョウ</t>
    </rPh>
    <rPh sb="2" eb="3">
      <t>ベツ</t>
    </rPh>
    <phoneticPr fontId="19"/>
  </si>
  <si>
    <t>事業別</t>
    <rPh sb="0" eb="2">
      <t>ジギョウ</t>
    </rPh>
    <rPh sb="2" eb="3">
      <t>ベツ</t>
    </rPh>
    <phoneticPr fontId="2"/>
  </si>
  <si>
    <t>事業別資金収支計算書内訳表</t>
    <rPh sb="0" eb="2">
      <t>ジギョウ</t>
    </rPh>
    <rPh sb="2" eb="3">
      <t>ベツ</t>
    </rPh>
    <rPh sb="3" eb="5">
      <t>シキン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</si>
</sst>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明朝"/>
      <family val="2"/>
      <charset val="128"/>
    </font>
    <font>
      <sz val="9"/>
      <color rgb="FF0070C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明朝"/>
      <family val="2"/>
      <charset val="128"/>
    </font>
    <font>
      <sz val="9"/>
      <color rgb="FFFF0000"/>
      <name val="ＭＳ Ｐ明朝"/>
      <family val="2"/>
      <charset val="128"/>
    </font>
    <font>
      <sz val="9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25" fillId="0" borderId="0">
      <alignment vertical="center"/>
    </xf>
  </cellStyleXfs>
  <cellXfs count="517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8" xfId="5" applyFont="1" applyFill="1" applyBorder="1" applyAlignment="1">
      <alignment horizontal="right" vertical="center"/>
    </xf>
    <xf numFmtId="177" fontId="9" fillId="0" borderId="9" xfId="5" applyNumberFormat="1" applyFont="1" applyFill="1" applyBorder="1" applyAlignment="1">
      <alignment horizontal="center" vertical="center"/>
    </xf>
    <xf numFmtId="0" fontId="9" fillId="0" borderId="9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8" xfId="5" applyNumberFormat="1" applyFont="1" applyFill="1" applyBorder="1" applyAlignment="1">
      <alignment horizontal="right" vertical="center"/>
    </xf>
    <xf numFmtId="177" fontId="9" fillId="2" borderId="9" xfId="5" applyNumberFormat="1" applyFont="1" applyFill="1" applyBorder="1" applyAlignment="1">
      <alignment horizontal="center" vertical="center"/>
    </xf>
    <xf numFmtId="178" fontId="9" fillId="2" borderId="9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0" xfId="5" applyNumberFormat="1" applyFont="1" applyFill="1" applyBorder="1" applyAlignment="1">
      <alignment horizontal="right" vertical="center"/>
    </xf>
    <xf numFmtId="178" fontId="9" fillId="2" borderId="21" xfId="5" applyNumberFormat="1" applyFont="1" applyFill="1" applyBorder="1" applyAlignment="1">
      <alignment horizontal="center" vertical="center"/>
    </xf>
    <xf numFmtId="0" fontId="1" fillId="2" borderId="18" xfId="5" applyFont="1" applyFill="1" applyBorder="1" applyAlignment="1">
      <alignment horizontal="right" vertical="center"/>
    </xf>
    <xf numFmtId="0" fontId="9" fillId="2" borderId="9" xfId="5" applyFont="1" applyFill="1" applyBorder="1" applyAlignment="1">
      <alignment horizontal="center" vertical="center"/>
    </xf>
    <xf numFmtId="178" fontId="9" fillId="2" borderId="9" xfId="5" applyNumberFormat="1" applyFont="1" applyFill="1" applyBorder="1" applyAlignment="1">
      <alignment horizontal="right" vertical="center"/>
    </xf>
    <xf numFmtId="0" fontId="9" fillId="2" borderId="9" xfId="5" applyFont="1" applyFill="1" applyBorder="1" applyAlignment="1">
      <alignment horizontal="right" vertical="center"/>
    </xf>
    <xf numFmtId="0" fontId="1" fillId="0" borderId="8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9" xfId="5" applyFont="1" applyFill="1" applyBorder="1" applyAlignment="1">
      <alignment horizontal="right" vertical="center"/>
    </xf>
    <xf numFmtId="176" fontId="1" fillId="2" borderId="26" xfId="5" applyNumberFormat="1" applyFont="1" applyFill="1" applyBorder="1" applyAlignment="1">
      <alignment horizontal="right" vertical="center"/>
    </xf>
    <xf numFmtId="178" fontId="9" fillId="2" borderId="27" xfId="5" applyNumberFormat="1" applyFont="1" applyFill="1" applyBorder="1" applyAlignment="1">
      <alignment horizontal="center" vertical="center"/>
    </xf>
    <xf numFmtId="176" fontId="1" fillId="2" borderId="16" xfId="5" applyNumberFormat="1" applyFont="1" applyFill="1" applyBorder="1" applyAlignment="1">
      <alignment horizontal="right" vertical="center"/>
    </xf>
    <xf numFmtId="177" fontId="9" fillId="2" borderId="17" xfId="5" applyNumberFormat="1" applyFont="1" applyFill="1" applyBorder="1" applyAlignment="1">
      <alignment horizontal="center" vertical="center"/>
    </xf>
    <xf numFmtId="178" fontId="9" fillId="2" borderId="17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38" fontId="1" fillId="2" borderId="19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horizontal="right" vertical="center"/>
    </xf>
    <xf numFmtId="38" fontId="1" fillId="2" borderId="14" xfId="1" applyFont="1" applyFill="1" applyBorder="1" applyAlignment="1">
      <alignment vertical="center"/>
    </xf>
    <xf numFmtId="38" fontId="1" fillId="2" borderId="15" xfId="1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176" fontId="1" fillId="2" borderId="16" xfId="0" applyNumberFormat="1" applyFont="1" applyFill="1" applyBorder="1" applyAlignment="1">
      <alignment horizontal="right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1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6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8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9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0" xfId="6" applyFont="1" applyFill="1" applyBorder="1" applyAlignment="1">
      <alignment vertical="center"/>
    </xf>
    <xf numFmtId="0" fontId="1" fillId="0" borderId="11" xfId="9" applyFont="1" applyFill="1" applyBorder="1" applyAlignment="1">
      <alignment vertical="center"/>
    </xf>
    <xf numFmtId="0" fontId="1" fillId="0" borderId="11" xfId="8" applyFont="1" applyFill="1" applyBorder="1" applyAlignment="1">
      <alignment vertical="center"/>
    </xf>
    <xf numFmtId="176" fontId="1" fillId="0" borderId="22" xfId="8" applyNumberFormat="1" applyFont="1" applyFill="1" applyBorder="1" applyAlignment="1">
      <alignment horizontal="right" vertical="center"/>
    </xf>
    <xf numFmtId="179" fontId="9" fillId="0" borderId="11" xfId="8" applyNumberFormat="1" applyFont="1" applyFill="1" applyBorder="1" applyAlignment="1">
      <alignment horizontal="center" vertical="center"/>
    </xf>
    <xf numFmtId="176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38" fontId="1" fillId="0" borderId="19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4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0" xfId="8" applyNumberFormat="1" applyFont="1" applyFill="1" applyBorder="1" applyAlignment="1">
      <alignment horizontal="right" vertical="center"/>
    </xf>
    <xf numFmtId="179" fontId="9" fillId="0" borderId="45" xfId="8" applyNumberFormat="1" applyFont="1" applyFill="1" applyBorder="1" applyAlignment="1">
      <alignment horizontal="center" vertical="center"/>
    </xf>
    <xf numFmtId="176" fontId="9" fillId="0" borderId="21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1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3" xfId="6" applyFont="1" applyFill="1" applyBorder="1" applyAlignment="1">
      <alignment vertical="center"/>
    </xf>
    <xf numFmtId="0" fontId="1" fillId="0" borderId="24" xfId="9" applyFont="1" applyFill="1" applyBorder="1" applyAlignment="1">
      <alignment vertical="center"/>
    </xf>
    <xf numFmtId="0" fontId="1" fillId="0" borderId="24" xfId="9" applyFont="1" applyFill="1" applyBorder="1" applyAlignment="1">
      <alignment horizontal="left" vertical="center"/>
    </xf>
    <xf numFmtId="0" fontId="10" fillId="0" borderId="24" xfId="9" applyFont="1" applyFill="1" applyBorder="1" applyAlignment="1">
      <alignment horizontal="left" vertical="center"/>
    </xf>
    <xf numFmtId="0" fontId="1" fillId="0" borderId="24" xfId="8" applyFont="1" applyFill="1" applyBorder="1" applyAlignment="1">
      <alignment vertical="center"/>
    </xf>
    <xf numFmtId="176" fontId="1" fillId="0" borderId="26" xfId="8" applyNumberFormat="1" applyFont="1" applyFill="1" applyBorder="1" applyAlignment="1">
      <alignment horizontal="right" vertical="center"/>
    </xf>
    <xf numFmtId="179" fontId="9" fillId="0" borderId="24" xfId="8" applyNumberFormat="1" applyFont="1" applyFill="1" applyBorder="1" applyAlignment="1">
      <alignment horizontal="center" vertical="center"/>
    </xf>
    <xf numFmtId="176" fontId="9" fillId="0" borderId="25" xfId="8" applyNumberFormat="1" applyFont="1" applyFill="1" applyBorder="1" applyAlignment="1">
      <alignment horizontal="center" vertical="center"/>
    </xf>
    <xf numFmtId="38" fontId="1" fillId="0" borderId="32" xfId="6" applyFont="1" applyFill="1" applyBorder="1" applyAlignment="1">
      <alignment vertical="center"/>
    </xf>
    <xf numFmtId="0" fontId="1" fillId="0" borderId="33" xfId="9" applyFont="1" applyFill="1" applyBorder="1" applyAlignment="1">
      <alignment vertical="center"/>
    </xf>
    <xf numFmtId="0" fontId="1" fillId="0" borderId="33" xfId="9" applyFont="1" applyFill="1" applyBorder="1" applyAlignment="1">
      <alignment horizontal="left" vertical="center"/>
    </xf>
    <xf numFmtId="0" fontId="1" fillId="0" borderId="33" xfId="8" applyFont="1" applyFill="1" applyBorder="1" applyAlignment="1">
      <alignment vertical="center"/>
    </xf>
    <xf numFmtId="176" fontId="1" fillId="0" borderId="35" xfId="8" applyNumberFormat="1" applyFont="1" applyFill="1" applyBorder="1" applyAlignment="1">
      <alignment horizontal="right" vertical="center"/>
    </xf>
    <xf numFmtId="179" fontId="9" fillId="0" borderId="33" xfId="8" applyNumberFormat="1" applyFont="1" applyFill="1" applyBorder="1" applyAlignment="1">
      <alignment horizontal="center" vertical="center"/>
    </xf>
    <xf numFmtId="176" fontId="9" fillId="0" borderId="34" xfId="8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30" xfId="3" applyFont="1" applyFill="1" applyBorder="1" applyAlignment="1">
      <alignment vertical="center"/>
    </xf>
    <xf numFmtId="0" fontId="9" fillId="2" borderId="31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8" xfId="3" applyFont="1" applyFill="1" applyBorder="1" applyAlignment="1">
      <alignment vertical="center"/>
    </xf>
    <xf numFmtId="176" fontId="1" fillId="2" borderId="18" xfId="3" applyNumberFormat="1" applyFont="1" applyFill="1" applyBorder="1" applyAlignment="1">
      <alignment horizontal="right" vertical="center"/>
    </xf>
    <xf numFmtId="178" fontId="9" fillId="2" borderId="9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9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19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5" xfId="3" applyFont="1" applyFill="1" applyBorder="1" applyAlignment="1">
      <alignment vertical="center"/>
    </xf>
    <xf numFmtId="176" fontId="1" fillId="2" borderId="20" xfId="3" applyNumberFormat="1" applyFont="1" applyFill="1" applyBorder="1" applyAlignment="1">
      <alignment horizontal="right" vertical="center"/>
    </xf>
    <xf numFmtId="178" fontId="9" fillId="2" borderId="21" xfId="3" applyNumberFormat="1" applyFont="1" applyFill="1" applyBorder="1" applyAlignment="1">
      <alignment horizontal="center" vertical="center"/>
    </xf>
    <xf numFmtId="176" fontId="1" fillId="2" borderId="18" xfId="3" applyNumberFormat="1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178" fontId="9" fillId="2" borderId="17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23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176" fontId="1" fillId="2" borderId="26" xfId="3" applyNumberFormat="1" applyFont="1" applyFill="1" applyBorder="1" applyAlignment="1">
      <alignment horizontal="right" vertical="center"/>
    </xf>
    <xf numFmtId="178" fontId="9" fillId="2" borderId="27" xfId="3" applyNumberFormat="1" applyFont="1" applyFill="1" applyBorder="1" applyAlignment="1">
      <alignment horizontal="center" vertical="center"/>
    </xf>
    <xf numFmtId="0" fontId="1" fillId="2" borderId="14" xfId="3" applyFont="1" applyFill="1" applyBorder="1" applyAlignment="1">
      <alignment vertical="center"/>
    </xf>
    <xf numFmtId="0" fontId="1" fillId="2" borderId="15" xfId="3" applyFont="1" applyFill="1" applyBorder="1" applyAlignment="1">
      <alignment vertical="center"/>
    </xf>
    <xf numFmtId="38" fontId="1" fillId="2" borderId="15" xfId="6" applyFont="1" applyFill="1" applyBorder="1" applyAlignment="1">
      <alignment vertical="center"/>
    </xf>
    <xf numFmtId="0" fontId="1" fillId="2" borderId="15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9" fillId="2" borderId="9" xfId="0" applyNumberFormat="1" applyFont="1" applyFill="1" applyBorder="1" applyAlignment="1">
      <alignment horizontal="center" vertical="center"/>
    </xf>
    <xf numFmtId="176" fontId="9" fillId="2" borderId="21" xfId="0" applyNumberFormat="1" applyFont="1" applyFill="1" applyBorder="1" applyAlignment="1">
      <alignment horizontal="center" vertical="center"/>
    </xf>
    <xf numFmtId="176" fontId="9" fillId="2" borderId="17" xfId="0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7" xfId="8" applyNumberFormat="1" applyFont="1" applyFill="1" applyBorder="1" applyAlignment="1">
      <alignment horizontal="center" vertical="center"/>
    </xf>
    <xf numFmtId="176" fontId="9" fillId="0" borderId="49" xfId="8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8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vertical="center"/>
    </xf>
    <xf numFmtId="0" fontId="17" fillId="2" borderId="0" xfId="4" applyFont="1" applyFill="1">
      <alignment vertical="center"/>
    </xf>
    <xf numFmtId="176" fontId="0" fillId="2" borderId="18" xfId="5" applyNumberFormat="1" applyFont="1" applyFill="1" applyBorder="1" applyAlignment="1">
      <alignment horizontal="right" vertical="center"/>
    </xf>
    <xf numFmtId="176" fontId="0" fillId="2" borderId="18" xfId="3" applyNumberFormat="1" applyFont="1" applyFill="1" applyBorder="1" applyAlignment="1">
      <alignment horizontal="right" vertical="center"/>
    </xf>
    <xf numFmtId="176" fontId="18" fillId="2" borderId="20" xfId="3" applyNumberFormat="1" applyFont="1" applyFill="1" applyBorder="1" applyAlignment="1">
      <alignment horizontal="right" vertical="center"/>
    </xf>
    <xf numFmtId="176" fontId="18" fillId="2" borderId="22" xfId="3" applyNumberFormat="1" applyFont="1" applyFill="1" applyBorder="1" applyAlignment="1">
      <alignment horizontal="right" vertical="center"/>
    </xf>
    <xf numFmtId="176" fontId="18" fillId="2" borderId="16" xfId="3" applyNumberFormat="1" applyFont="1" applyFill="1" applyBorder="1" applyAlignment="1">
      <alignment horizontal="right" vertical="center"/>
    </xf>
    <xf numFmtId="38" fontId="1" fillId="0" borderId="0" xfId="6" applyFont="1" applyFill="1" applyBorder="1" applyAlignment="1">
      <alignment horizontal="center" vertical="center"/>
    </xf>
    <xf numFmtId="0" fontId="0" fillId="0" borderId="0" xfId="5" applyFont="1" applyAlignment="1">
      <alignment horizontal="right" vertical="center"/>
    </xf>
    <xf numFmtId="38" fontId="1" fillId="0" borderId="6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18" xfId="0" applyNumberFormat="1" applyFont="1" applyFill="1" applyBorder="1" applyAlignment="1">
      <alignment horizontal="right" vertical="center"/>
    </xf>
    <xf numFmtId="176" fontId="9" fillId="0" borderId="9" xfId="0" applyNumberFormat="1" applyFont="1" applyFill="1" applyBorder="1" applyAlignment="1">
      <alignment horizontal="center" vertical="center"/>
    </xf>
    <xf numFmtId="0" fontId="1" fillId="0" borderId="6" xfId="3" applyFont="1" applyFill="1" applyBorder="1" applyAlignment="1">
      <alignment vertical="center"/>
    </xf>
    <xf numFmtId="0" fontId="1" fillId="0" borderId="0" xfId="3" applyFont="1" applyFill="1" applyBorder="1" applyAlignment="1">
      <alignment vertical="center"/>
    </xf>
    <xf numFmtId="0" fontId="1" fillId="0" borderId="8" xfId="3" applyFont="1" applyFill="1" applyBorder="1" applyAlignment="1">
      <alignment vertical="center"/>
    </xf>
    <xf numFmtId="176" fontId="1" fillId="0" borderId="18" xfId="3" applyNumberFormat="1" applyFont="1" applyFill="1" applyBorder="1" applyAlignment="1">
      <alignment horizontal="right" vertical="center"/>
    </xf>
    <xf numFmtId="178" fontId="9" fillId="0" borderId="9" xfId="3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>
      <alignment vertical="center"/>
    </xf>
    <xf numFmtId="176" fontId="0" fillId="2" borderId="18" xfId="0" applyNumberFormat="1" applyFont="1" applyFill="1" applyBorder="1" applyAlignment="1">
      <alignment horizontal="right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7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29" xfId="3" applyFont="1" applyFill="1" applyBorder="1" applyAlignment="1">
      <alignment vertical="center"/>
    </xf>
    <xf numFmtId="0" fontId="1" fillId="2" borderId="10" xfId="3" applyFont="1" applyFill="1" applyBorder="1" applyAlignment="1">
      <alignment horizontal="left" vertical="center"/>
    </xf>
    <xf numFmtId="0" fontId="1" fillId="2" borderId="11" xfId="3" applyFont="1" applyFill="1" applyBorder="1" applyAlignment="1">
      <alignment horizontal="left" vertical="center"/>
    </xf>
    <xf numFmtId="38" fontId="1" fillId="0" borderId="0" xfId="6" applyFont="1" applyFill="1" applyBorder="1" applyAlignment="1">
      <alignment horizontal="center" vertical="center"/>
    </xf>
    <xf numFmtId="176" fontId="4" fillId="0" borderId="0" xfId="5" applyNumberFormat="1" applyFont="1" applyFill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6" fontId="9" fillId="0" borderId="37" xfId="8" applyNumberFormat="1" applyFont="1" applyFill="1" applyBorder="1" applyAlignment="1">
      <alignment horizontal="center" vertical="center"/>
    </xf>
    <xf numFmtId="38" fontId="1" fillId="0" borderId="19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38" fontId="1" fillId="0" borderId="14" xfId="6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176" fontId="1" fillId="0" borderId="28" xfId="6" applyNumberFormat="1" applyFont="1" applyFill="1" applyBorder="1" applyAlignment="1">
      <alignment horizontal="center" vertical="center"/>
    </xf>
    <xf numFmtId="0" fontId="1" fillId="0" borderId="14" xfId="5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28" xfId="5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/>
    </xf>
    <xf numFmtId="0" fontId="4" fillId="2" borderId="0" xfId="3" applyFont="1" applyFill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176" fontId="1" fillId="0" borderId="40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right" vertical="center"/>
    </xf>
    <xf numFmtId="179" fontId="1" fillId="0" borderId="40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9" fontId="1" fillId="0" borderId="38" xfId="8" applyNumberFormat="1" applyFont="1" applyFill="1" applyBorder="1" applyAlignment="1">
      <alignment horizontal="right" vertical="center"/>
    </xf>
    <xf numFmtId="0" fontId="1" fillId="0" borderId="39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6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29" xfId="8" applyFont="1" applyFill="1" applyBorder="1" applyAlignment="1">
      <alignment horizontal="center" vertical="center"/>
    </xf>
    <xf numFmtId="0" fontId="1" fillId="0" borderId="32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26" xfId="8" applyFont="1" applyFill="1" applyBorder="1" applyAlignment="1">
      <alignment horizontal="center" vertical="center" wrapText="1"/>
    </xf>
    <xf numFmtId="0" fontId="1" fillId="0" borderId="25" xfId="8" applyFont="1" applyBorder="1" applyAlignment="1">
      <alignment horizontal="center" vertical="center" wrapText="1"/>
    </xf>
    <xf numFmtId="0" fontId="1" fillId="0" borderId="27" xfId="8" applyFont="1" applyBorder="1" applyAlignment="1">
      <alignment horizontal="center" vertical="center" wrapText="1"/>
    </xf>
    <xf numFmtId="0" fontId="1" fillId="2" borderId="10" xfId="3" applyFont="1" applyFill="1" applyBorder="1" applyAlignment="1">
      <alignment horizontal="left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9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5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8" xfId="3" applyFont="1" applyFill="1" applyBorder="1" applyAlignment="1">
      <alignment horizontal="left" vertical="center"/>
    </xf>
    <xf numFmtId="0" fontId="1" fillId="2" borderId="14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28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29" xfId="3" applyFont="1" applyFill="1" applyBorder="1" applyAlignment="1">
      <alignment vertical="center"/>
    </xf>
    <xf numFmtId="0" fontId="1" fillId="2" borderId="32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0" xfId="3" applyFont="1" applyFill="1" applyBorder="1" applyAlignment="1">
      <alignment horizontal="center"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5" xfId="3" applyFont="1" applyFill="1" applyBorder="1" applyAlignment="1">
      <alignment horizontal="center" vertical="center"/>
    </xf>
    <xf numFmtId="0" fontId="1" fillId="2" borderId="49" xfId="3" applyFont="1" applyFill="1" applyBorder="1" applyAlignment="1">
      <alignment horizontal="center" vertical="center"/>
    </xf>
    <xf numFmtId="0" fontId="7" fillId="0" borderId="0" xfId="2" applyFont="1" applyFill="1">
      <alignment vertical="center"/>
    </xf>
    <xf numFmtId="0" fontId="1" fillId="0" borderId="0" xfId="2" applyFont="1" applyFill="1">
      <alignment vertical="center"/>
    </xf>
    <xf numFmtId="0" fontId="1" fillId="0" borderId="0" xfId="13" applyFont="1" applyFill="1"/>
    <xf numFmtId="0" fontId="0" fillId="0" borderId="0" xfId="13" applyFont="1" applyFill="1" applyBorder="1"/>
    <xf numFmtId="0" fontId="1" fillId="0" borderId="0" xfId="13" applyFont="1" applyFill="1" applyBorder="1"/>
    <xf numFmtId="0" fontId="1" fillId="0" borderId="0" xfId="13" applyFont="1" applyFill="1" applyAlignment="1">
      <alignment horizontal="right"/>
    </xf>
    <xf numFmtId="0" fontId="9" fillId="0" borderId="1" xfId="13" applyFont="1" applyFill="1" applyBorder="1" applyAlignment="1">
      <alignment horizontal="center" vertical="center"/>
    </xf>
    <xf numFmtId="0" fontId="9" fillId="0" borderId="2" xfId="13" applyFont="1" applyFill="1" applyBorder="1" applyAlignment="1">
      <alignment horizontal="center" vertical="center"/>
    </xf>
    <xf numFmtId="0" fontId="9" fillId="0" borderId="2" xfId="13" applyFont="1" applyFill="1" applyBorder="1" applyAlignment="1">
      <alignment horizontal="center" vertical="center"/>
    </xf>
    <xf numFmtId="0" fontId="9" fillId="0" borderId="50" xfId="13" applyFont="1" applyFill="1" applyBorder="1" applyAlignment="1">
      <alignment horizontal="center" vertical="center" wrapText="1"/>
    </xf>
    <xf numFmtId="0" fontId="9" fillId="0" borderId="3" xfId="13" applyFont="1" applyFill="1" applyBorder="1" applyAlignment="1">
      <alignment horizontal="center"/>
    </xf>
    <xf numFmtId="0" fontId="9" fillId="0" borderId="4" xfId="13" applyFont="1" applyFill="1" applyBorder="1" applyAlignment="1">
      <alignment horizontal="center"/>
    </xf>
    <xf numFmtId="0" fontId="9" fillId="0" borderId="5" xfId="13" applyFont="1" applyFill="1" applyBorder="1" applyAlignment="1">
      <alignment horizontal="center"/>
    </xf>
    <xf numFmtId="0" fontId="9" fillId="0" borderId="0" xfId="13" applyFont="1" applyFill="1"/>
    <xf numFmtId="0" fontId="9" fillId="0" borderId="6" xfId="13" applyFont="1" applyFill="1" applyBorder="1" applyAlignment="1">
      <alignment horizontal="center" vertical="center"/>
    </xf>
    <xf numFmtId="0" fontId="9" fillId="0" borderId="0" xfId="13" applyFont="1" applyFill="1" applyBorder="1" applyAlignment="1">
      <alignment horizontal="center" vertical="center"/>
    </xf>
    <xf numFmtId="0" fontId="9" fillId="0" borderId="0" xfId="13" applyFont="1" applyFill="1" applyBorder="1" applyAlignment="1">
      <alignment horizontal="center" vertical="center"/>
    </xf>
    <xf numFmtId="0" fontId="9" fillId="0" borderId="51" xfId="13" applyFont="1" applyFill="1" applyBorder="1" applyAlignment="1">
      <alignment horizontal="center" vertical="center" wrapText="1"/>
    </xf>
    <xf numFmtId="0" fontId="9" fillId="0" borderId="52" xfId="13" applyFont="1" applyFill="1" applyBorder="1" applyAlignment="1">
      <alignment horizontal="center" vertical="center" wrapText="1"/>
    </xf>
    <xf numFmtId="0" fontId="9" fillId="0" borderId="53" xfId="13" applyFont="1" applyFill="1" applyBorder="1" applyAlignment="1">
      <alignment horizontal="center" vertical="center" wrapText="1"/>
    </xf>
    <xf numFmtId="0" fontId="9" fillId="0" borderId="54" xfId="13" applyFont="1" applyFill="1" applyBorder="1" applyAlignment="1">
      <alignment horizontal="center" vertical="center" wrapText="1"/>
    </xf>
    <xf numFmtId="0" fontId="9" fillId="0" borderId="0" xfId="13" applyFont="1" applyFill="1" applyAlignment="1">
      <alignment horizontal="center" vertical="center"/>
    </xf>
    <xf numFmtId="0" fontId="9" fillId="0" borderId="18" xfId="13" applyFont="1" applyFill="1" applyBorder="1" applyAlignment="1">
      <alignment horizontal="center" vertical="center" wrapText="1"/>
    </xf>
    <xf numFmtId="0" fontId="9" fillId="0" borderId="55" xfId="13" applyFont="1" applyFill="1" applyBorder="1" applyAlignment="1">
      <alignment horizontal="center" vertical="center" wrapText="1"/>
    </xf>
    <xf numFmtId="0" fontId="9" fillId="0" borderId="9" xfId="13" applyFont="1" applyFill="1" applyBorder="1" applyAlignment="1">
      <alignment horizontal="center" vertical="center" wrapText="1"/>
    </xf>
    <xf numFmtId="0" fontId="9" fillId="0" borderId="10" xfId="13" applyFont="1" applyFill="1" applyBorder="1" applyAlignment="1">
      <alignment horizontal="center" vertical="center"/>
    </xf>
    <xf numFmtId="0" fontId="9" fillId="0" borderId="11" xfId="13" applyFont="1" applyFill="1" applyBorder="1" applyAlignment="1">
      <alignment horizontal="center" vertical="center"/>
    </xf>
    <xf numFmtId="0" fontId="9" fillId="0" borderId="11" xfId="13" applyFont="1" applyFill="1" applyBorder="1" applyAlignment="1">
      <alignment horizontal="center" vertical="center"/>
    </xf>
    <xf numFmtId="0" fontId="9" fillId="0" borderId="56" xfId="13" applyFont="1" applyFill="1" applyBorder="1" applyAlignment="1">
      <alignment horizontal="center" vertical="center" wrapText="1"/>
    </xf>
    <xf numFmtId="0" fontId="9" fillId="0" borderId="22" xfId="13" applyFont="1" applyFill="1" applyBorder="1" applyAlignment="1">
      <alignment horizontal="center" vertical="center" wrapText="1"/>
    </xf>
    <xf numFmtId="0" fontId="9" fillId="0" borderId="57" xfId="13" applyFont="1" applyFill="1" applyBorder="1" applyAlignment="1">
      <alignment horizontal="center" vertical="center" wrapText="1"/>
    </xf>
    <xf numFmtId="0" fontId="9" fillId="0" borderId="13" xfId="13" applyFont="1" applyFill="1" applyBorder="1" applyAlignment="1">
      <alignment horizontal="center" vertical="center" wrapText="1"/>
    </xf>
    <xf numFmtId="0" fontId="9" fillId="0" borderId="6" xfId="13" applyFont="1" applyFill="1" applyBorder="1"/>
    <xf numFmtId="0" fontId="9" fillId="0" borderId="0" xfId="13" applyFont="1" applyFill="1" applyBorder="1"/>
    <xf numFmtId="176" fontId="9" fillId="0" borderId="58" xfId="13" applyNumberFormat="1" applyFont="1" applyFill="1" applyBorder="1" applyAlignment="1">
      <alignment horizontal="right"/>
    </xf>
    <xf numFmtId="176" fontId="9" fillId="0" borderId="59" xfId="13" applyNumberFormat="1" applyFont="1" applyFill="1" applyBorder="1" applyAlignment="1">
      <alignment horizontal="right"/>
    </xf>
    <xf numFmtId="176" fontId="9" fillId="0" borderId="60" xfId="13" applyNumberFormat="1" applyFont="1" applyFill="1" applyBorder="1" applyAlignment="1">
      <alignment horizontal="right"/>
    </xf>
    <xf numFmtId="176" fontId="9" fillId="0" borderId="61" xfId="13" applyNumberFormat="1" applyFont="1" applyFill="1" applyBorder="1" applyAlignment="1">
      <alignment horizontal="right"/>
    </xf>
    <xf numFmtId="0" fontId="9" fillId="0" borderId="62" xfId="13" applyFont="1" applyFill="1" applyBorder="1"/>
    <xf numFmtId="0" fontId="9" fillId="0" borderId="63" xfId="13" applyFont="1" applyFill="1" applyBorder="1"/>
    <xf numFmtId="176" fontId="9" fillId="0" borderId="64" xfId="13" applyNumberFormat="1" applyFont="1" applyFill="1" applyBorder="1" applyAlignment="1">
      <alignment horizontal="right"/>
    </xf>
    <xf numFmtId="176" fontId="9" fillId="0" borderId="65" xfId="13" applyNumberFormat="1" applyFont="1" applyFill="1" applyBorder="1" applyAlignment="1">
      <alignment horizontal="right"/>
    </xf>
    <xf numFmtId="176" fontId="9" fillId="0" borderId="66" xfId="13" applyNumberFormat="1" applyFont="1" applyFill="1" applyBorder="1" applyAlignment="1">
      <alignment horizontal="right"/>
    </xf>
    <xf numFmtId="176" fontId="9" fillId="0" borderId="67" xfId="13" applyNumberFormat="1" applyFont="1" applyFill="1" applyBorder="1" applyAlignment="1">
      <alignment horizontal="right"/>
    </xf>
    <xf numFmtId="176" fontId="9" fillId="0" borderId="68" xfId="13" applyNumberFormat="1" applyFont="1" applyFill="1" applyBorder="1" applyAlignment="1">
      <alignment horizontal="right"/>
    </xf>
    <xf numFmtId="176" fontId="9" fillId="0" borderId="69" xfId="13" applyNumberFormat="1" applyFont="1" applyFill="1" applyBorder="1" applyAlignment="1">
      <alignment horizontal="right"/>
    </xf>
    <xf numFmtId="176" fontId="9" fillId="0" borderId="70" xfId="13" applyNumberFormat="1" applyFont="1" applyFill="1" applyBorder="1" applyAlignment="1">
      <alignment horizontal="right"/>
    </xf>
    <xf numFmtId="176" fontId="9" fillId="0" borderId="71" xfId="13" applyNumberFormat="1" applyFont="1" applyFill="1" applyBorder="1" applyAlignment="1">
      <alignment horizontal="right"/>
    </xf>
    <xf numFmtId="176" fontId="9" fillId="0" borderId="72" xfId="13" applyNumberFormat="1" applyFont="1" applyFill="1" applyBorder="1" applyAlignment="1">
      <alignment horizontal="right"/>
    </xf>
    <xf numFmtId="0" fontId="9" fillId="0" borderId="73" xfId="13" applyFont="1" applyFill="1" applyBorder="1"/>
    <xf numFmtId="0" fontId="9" fillId="0" borderId="0" xfId="13" applyFont="1" applyFill="1" applyBorder="1" applyAlignment="1">
      <alignment horizontal="left" vertical="center"/>
    </xf>
    <xf numFmtId="176" fontId="20" fillId="0" borderId="64" xfId="13" applyNumberFormat="1" applyFont="1" applyFill="1" applyBorder="1" applyAlignment="1">
      <alignment horizontal="right"/>
    </xf>
    <xf numFmtId="0" fontId="9" fillId="0" borderId="63" xfId="13" applyFont="1" applyFill="1" applyBorder="1" applyAlignment="1">
      <alignment horizontal="left" vertical="center"/>
    </xf>
    <xf numFmtId="176" fontId="21" fillId="0" borderId="68" xfId="13" applyNumberFormat="1" applyFont="1" applyFill="1" applyBorder="1" applyAlignment="1">
      <alignment horizontal="right"/>
    </xf>
    <xf numFmtId="0" fontId="9" fillId="0" borderId="74" xfId="13" applyFont="1" applyFill="1" applyBorder="1"/>
    <xf numFmtId="0" fontId="9" fillId="0" borderId="75" xfId="13" applyFont="1" applyFill="1" applyBorder="1"/>
    <xf numFmtId="0" fontId="9" fillId="0" borderId="76" xfId="13" applyFont="1" applyFill="1" applyBorder="1"/>
    <xf numFmtId="0" fontId="9" fillId="0" borderId="77" xfId="13" applyFont="1" applyFill="1" applyBorder="1"/>
    <xf numFmtId="176" fontId="9" fillId="0" borderId="78" xfId="13" applyNumberFormat="1" applyFont="1" applyFill="1" applyBorder="1" applyAlignment="1">
      <alignment horizontal="right"/>
    </xf>
    <xf numFmtId="176" fontId="9" fillId="0" borderId="79" xfId="13" applyNumberFormat="1" applyFont="1" applyFill="1" applyBorder="1" applyAlignment="1">
      <alignment horizontal="right"/>
    </xf>
    <xf numFmtId="176" fontId="9" fillId="0" borderId="80" xfId="13" applyNumberFormat="1" applyFont="1" applyFill="1" applyBorder="1" applyAlignment="1">
      <alignment horizontal="right"/>
    </xf>
    <xf numFmtId="176" fontId="9" fillId="0" borderId="81" xfId="13" applyNumberFormat="1" applyFont="1" applyFill="1" applyBorder="1" applyAlignment="1">
      <alignment horizontal="right"/>
    </xf>
    <xf numFmtId="0" fontId="9" fillId="0" borderId="82" xfId="13" applyFont="1" applyFill="1" applyBorder="1"/>
    <xf numFmtId="0" fontId="9" fillId="0" borderId="83" xfId="13" applyFont="1" applyFill="1" applyBorder="1"/>
    <xf numFmtId="176" fontId="20" fillId="0" borderId="58" xfId="13" applyNumberFormat="1" applyFont="1" applyFill="1" applyBorder="1" applyAlignment="1">
      <alignment horizontal="right"/>
    </xf>
    <xf numFmtId="176" fontId="20" fillId="0" borderId="67" xfId="13" applyNumberFormat="1" applyFont="1" applyFill="1" applyBorder="1" applyAlignment="1">
      <alignment horizontal="right"/>
    </xf>
    <xf numFmtId="0" fontId="9" fillId="0" borderId="0" xfId="13" applyFont="1" applyFill="1" applyAlignment="1">
      <alignment horizontal="right" vertical="center"/>
    </xf>
    <xf numFmtId="0" fontId="9" fillId="2" borderId="1" xfId="13" applyFont="1" applyFill="1" applyBorder="1" applyAlignment="1">
      <alignment horizontal="center" vertical="center"/>
    </xf>
    <xf numFmtId="0" fontId="9" fillId="2" borderId="2" xfId="13" applyFont="1" applyFill="1" applyBorder="1" applyAlignment="1">
      <alignment horizontal="center" vertical="center"/>
    </xf>
    <xf numFmtId="0" fontId="9" fillId="2" borderId="2" xfId="13" applyFont="1" applyFill="1" applyBorder="1" applyAlignment="1">
      <alignment horizontal="center" vertical="center"/>
    </xf>
    <xf numFmtId="0" fontId="9" fillId="2" borderId="50" xfId="13" applyFont="1" applyFill="1" applyBorder="1" applyAlignment="1">
      <alignment horizontal="center" vertical="center"/>
    </xf>
    <xf numFmtId="0" fontId="9" fillId="2" borderId="4" xfId="13" applyFont="1" applyFill="1" applyBorder="1" applyAlignment="1">
      <alignment horizontal="center"/>
    </xf>
    <xf numFmtId="0" fontId="9" fillId="2" borderId="5" xfId="13" applyFont="1" applyFill="1" applyBorder="1" applyAlignment="1">
      <alignment horizontal="center"/>
    </xf>
    <xf numFmtId="0" fontId="9" fillId="2" borderId="6" xfId="13" applyFont="1" applyFill="1" applyBorder="1" applyAlignment="1">
      <alignment horizontal="center" vertical="center"/>
    </xf>
    <xf numFmtId="0" fontId="9" fillId="2" borderId="0" xfId="13" applyFont="1" applyFill="1" applyBorder="1" applyAlignment="1">
      <alignment horizontal="center" vertical="center"/>
    </xf>
    <xf numFmtId="0" fontId="9" fillId="2" borderId="0" xfId="13" applyFont="1" applyFill="1" applyBorder="1" applyAlignment="1">
      <alignment horizontal="center" vertical="center"/>
    </xf>
    <xf numFmtId="0" fontId="9" fillId="2" borderId="51" xfId="13" applyFont="1" applyFill="1" applyBorder="1" applyAlignment="1">
      <alignment horizontal="center" vertical="center"/>
    </xf>
    <xf numFmtId="0" fontId="9" fillId="0" borderId="84" xfId="13" applyFont="1" applyFill="1" applyBorder="1" applyAlignment="1">
      <alignment horizontal="center" vertical="center" wrapText="1"/>
    </xf>
    <xf numFmtId="0" fontId="1" fillId="0" borderId="0" xfId="13" applyFont="1" applyFill="1" applyAlignment="1">
      <alignment horizontal="center" vertical="center"/>
    </xf>
    <xf numFmtId="0" fontId="9" fillId="0" borderId="0" xfId="13" applyFont="1" applyFill="1" applyBorder="1" applyAlignment="1">
      <alignment horizontal="center" vertical="center" wrapText="1"/>
    </xf>
    <xf numFmtId="0" fontId="9" fillId="2" borderId="10" xfId="13" applyFont="1" applyFill="1" applyBorder="1" applyAlignment="1">
      <alignment horizontal="center" vertical="center"/>
    </xf>
    <xf numFmtId="0" fontId="9" fillId="2" borderId="11" xfId="13" applyFont="1" applyFill="1" applyBorder="1" applyAlignment="1">
      <alignment horizontal="center" vertical="center"/>
    </xf>
    <xf numFmtId="0" fontId="9" fillId="2" borderId="11" xfId="13" applyFont="1" applyFill="1" applyBorder="1" applyAlignment="1">
      <alignment horizontal="center" vertical="center"/>
    </xf>
    <xf numFmtId="0" fontId="9" fillId="2" borderId="56" xfId="13" applyFont="1" applyFill="1" applyBorder="1" applyAlignment="1">
      <alignment horizontal="center" vertical="center"/>
    </xf>
    <xf numFmtId="0" fontId="9" fillId="0" borderId="11" xfId="13" applyFont="1" applyFill="1" applyBorder="1" applyAlignment="1">
      <alignment horizontal="center" vertical="center" wrapText="1"/>
    </xf>
    <xf numFmtId="176" fontId="9" fillId="0" borderId="83" xfId="13" applyNumberFormat="1" applyFont="1" applyFill="1" applyBorder="1" applyAlignment="1">
      <alignment horizontal="right"/>
    </xf>
    <xf numFmtId="176" fontId="9" fillId="0" borderId="63" xfId="13" applyNumberFormat="1" applyFont="1" applyFill="1" applyBorder="1" applyAlignment="1">
      <alignment horizontal="right"/>
    </xf>
    <xf numFmtId="176" fontId="21" fillId="0" borderId="63" xfId="13" applyNumberFormat="1" applyFont="1" applyFill="1" applyBorder="1" applyAlignment="1">
      <alignment horizontal="right"/>
    </xf>
    <xf numFmtId="176" fontId="20" fillId="0" borderId="63" xfId="13" applyNumberFormat="1" applyFont="1" applyFill="1" applyBorder="1" applyAlignment="1">
      <alignment horizontal="right"/>
    </xf>
    <xf numFmtId="176" fontId="21" fillId="0" borderId="58" xfId="13" applyNumberFormat="1" applyFont="1" applyFill="1" applyBorder="1" applyAlignment="1">
      <alignment horizontal="right"/>
    </xf>
    <xf numFmtId="176" fontId="21" fillId="0" borderId="67" xfId="13" applyNumberFormat="1" applyFont="1" applyFill="1" applyBorder="1" applyAlignment="1">
      <alignment horizontal="right"/>
    </xf>
    <xf numFmtId="0" fontId="9" fillId="0" borderId="85" xfId="13" applyFont="1" applyFill="1" applyBorder="1"/>
    <xf numFmtId="0" fontId="9" fillId="0" borderId="86" xfId="13" applyFont="1" applyFill="1" applyBorder="1"/>
    <xf numFmtId="176" fontId="9" fillId="0" borderId="87" xfId="13" applyNumberFormat="1" applyFont="1" applyFill="1" applyBorder="1" applyAlignment="1">
      <alignment horizontal="right"/>
    </xf>
    <xf numFmtId="176" fontId="9" fillId="0" borderId="86" xfId="13" applyNumberFormat="1" applyFont="1" applyFill="1" applyBorder="1" applyAlignment="1">
      <alignment horizontal="right"/>
    </xf>
    <xf numFmtId="176" fontId="9" fillId="0" borderId="88" xfId="13" applyNumberFormat="1" applyFont="1" applyFill="1" applyBorder="1" applyAlignment="1">
      <alignment horizontal="right"/>
    </xf>
    <xf numFmtId="176" fontId="9" fillId="0" borderId="89" xfId="13" applyNumberFormat="1" applyFont="1" applyFill="1" applyBorder="1" applyAlignment="1">
      <alignment horizontal="right"/>
    </xf>
    <xf numFmtId="176" fontId="9" fillId="0" borderId="90" xfId="13" applyNumberFormat="1" applyFont="1" applyFill="1" applyBorder="1" applyAlignment="1">
      <alignment horizontal="right"/>
    </xf>
    <xf numFmtId="176" fontId="9" fillId="0" borderId="91" xfId="13" applyNumberFormat="1" applyFont="1" applyFill="1" applyBorder="1" applyAlignment="1">
      <alignment horizontal="right"/>
    </xf>
    <xf numFmtId="176" fontId="9" fillId="0" borderId="92" xfId="13" applyNumberFormat="1" applyFont="1" applyFill="1" applyBorder="1" applyAlignment="1">
      <alignment horizontal="right"/>
    </xf>
    <xf numFmtId="176" fontId="21" fillId="0" borderId="77" xfId="13" applyNumberFormat="1" applyFont="1" applyFill="1" applyBorder="1" applyAlignment="1">
      <alignment horizontal="right"/>
    </xf>
    <xf numFmtId="176" fontId="9" fillId="0" borderId="93" xfId="13" applyNumberFormat="1" applyFont="1" applyFill="1" applyBorder="1" applyAlignment="1">
      <alignment horizontal="right"/>
    </xf>
    <xf numFmtId="176" fontId="9" fillId="0" borderId="94" xfId="13" applyNumberFormat="1" applyFont="1" applyFill="1" applyBorder="1" applyAlignment="1">
      <alignment horizontal="right"/>
    </xf>
    <xf numFmtId="0" fontId="9" fillId="0" borderId="30" xfId="13" applyFont="1" applyFill="1" applyBorder="1" applyAlignment="1"/>
    <xf numFmtId="0" fontId="9" fillId="0" borderId="2" xfId="13" applyFont="1" applyFill="1" applyBorder="1" applyAlignment="1"/>
    <xf numFmtId="0" fontId="9" fillId="0" borderId="3" xfId="13" applyFont="1" applyFill="1" applyBorder="1" applyAlignment="1">
      <alignment horizontal="center" vertical="center"/>
    </xf>
    <xf numFmtId="0" fontId="9" fillId="0" borderId="4" xfId="13" applyFont="1" applyFill="1" applyBorder="1" applyAlignment="1">
      <alignment horizontal="center" vertical="center"/>
    </xf>
    <xf numFmtId="0" fontId="9" fillId="0" borderId="5" xfId="13" applyFont="1" applyFill="1" applyBorder="1" applyAlignment="1">
      <alignment horizontal="center" vertical="center"/>
    </xf>
    <xf numFmtId="0" fontId="9" fillId="0" borderId="18" xfId="13" applyFont="1" applyFill="1" applyBorder="1" applyAlignment="1">
      <alignment horizontal="center" vertical="center"/>
    </xf>
    <xf numFmtId="0" fontId="9" fillId="0" borderId="95" xfId="8" applyFont="1" applyFill="1" applyBorder="1" applyAlignment="1">
      <alignment horizontal="center" vertical="center" wrapText="1"/>
    </xf>
    <xf numFmtId="0" fontId="9" fillId="0" borderId="0" xfId="13" applyFont="1" applyFill="1" applyBorder="1" applyAlignment="1">
      <alignment horizontal="center"/>
    </xf>
    <xf numFmtId="0" fontId="9" fillId="0" borderId="8" xfId="13" applyFont="1" applyFill="1" applyBorder="1" applyAlignment="1">
      <alignment horizontal="center"/>
    </xf>
    <xf numFmtId="0" fontId="9" fillId="0" borderId="9" xfId="13" applyFont="1" applyFill="1" applyBorder="1" applyAlignment="1">
      <alignment horizontal="center"/>
    </xf>
    <xf numFmtId="0" fontId="9" fillId="0" borderId="18" xfId="8" applyFont="1" applyFill="1" applyBorder="1" applyAlignment="1">
      <alignment vertical="center"/>
    </xf>
    <xf numFmtId="0" fontId="9" fillId="0" borderId="20" xfId="8" applyFont="1" applyFill="1" applyBorder="1" applyAlignment="1">
      <alignment horizontal="center" vertical="center" wrapText="1"/>
    </xf>
    <xf numFmtId="0" fontId="9" fillId="0" borderId="96" xfId="8" applyFont="1" applyFill="1" applyBorder="1" applyAlignment="1">
      <alignment horizontal="center" vertical="center" wrapText="1"/>
    </xf>
    <xf numFmtId="0" fontId="9" fillId="0" borderId="22" xfId="8" applyFont="1" applyFill="1" applyBorder="1" applyAlignment="1">
      <alignment vertical="center"/>
    </xf>
    <xf numFmtId="176" fontId="9" fillId="0" borderId="18" xfId="8" applyNumberFormat="1" applyFont="1" applyFill="1" applyBorder="1" applyAlignment="1">
      <alignment horizontal="right" vertical="center"/>
    </xf>
    <xf numFmtId="176" fontId="21" fillId="0" borderId="18" xfId="8" applyNumberFormat="1" applyFont="1" applyFill="1" applyBorder="1" applyAlignment="1">
      <alignment horizontal="right" vertical="center"/>
    </xf>
    <xf numFmtId="176" fontId="20" fillId="0" borderId="51" xfId="8" applyNumberFormat="1" applyFont="1" applyFill="1" applyBorder="1" applyAlignment="1">
      <alignment horizontal="right" vertical="center"/>
    </xf>
    <xf numFmtId="176" fontId="9" fillId="0" borderId="97" xfId="8" applyNumberFormat="1" applyFont="1" applyFill="1" applyBorder="1" applyAlignment="1">
      <alignment horizontal="right" vertical="center"/>
    </xf>
    <xf numFmtId="176" fontId="9" fillId="0" borderId="64" xfId="8" applyNumberFormat="1" applyFont="1" applyFill="1" applyBorder="1" applyAlignment="1">
      <alignment horizontal="right" vertical="center"/>
    </xf>
    <xf numFmtId="179" fontId="9" fillId="0" borderId="70" xfId="8" applyNumberFormat="1" applyFont="1" applyFill="1" applyBorder="1" applyAlignment="1">
      <alignment horizontal="right" vertical="center"/>
    </xf>
    <xf numFmtId="176" fontId="9" fillId="0" borderId="65" xfId="8" applyNumberFormat="1" applyFont="1" applyFill="1" applyBorder="1" applyAlignment="1">
      <alignment horizontal="right" vertical="center"/>
    </xf>
    <xf numFmtId="176" fontId="9" fillId="0" borderId="98" xfId="8" applyNumberFormat="1" applyFont="1" applyFill="1" applyBorder="1" applyAlignment="1">
      <alignment horizontal="right" vertical="center"/>
    </xf>
    <xf numFmtId="179" fontId="9" fillId="0" borderId="70" xfId="8" applyNumberFormat="1" applyFont="1" applyFill="1" applyBorder="1" applyAlignment="1">
      <alignment horizontal="center" vertical="center"/>
    </xf>
    <xf numFmtId="176" fontId="20" fillId="0" borderId="64" xfId="8" applyNumberFormat="1" applyFont="1" applyFill="1" applyBorder="1" applyAlignment="1">
      <alignment horizontal="right" vertical="center"/>
    </xf>
    <xf numFmtId="176" fontId="9" fillId="0" borderId="70" xfId="8" applyNumberFormat="1" applyFont="1" applyFill="1" applyBorder="1" applyAlignment="1">
      <alignment horizontal="right" vertical="center"/>
    </xf>
    <xf numFmtId="176" fontId="21" fillId="0" borderId="64" xfId="8" applyNumberFormat="1" applyFont="1" applyFill="1" applyBorder="1" applyAlignment="1">
      <alignment horizontal="right" vertical="center"/>
    </xf>
    <xf numFmtId="176" fontId="22" fillId="0" borderId="64" xfId="8" applyNumberFormat="1" applyFont="1" applyFill="1" applyBorder="1" applyAlignment="1">
      <alignment horizontal="right" vertical="center"/>
    </xf>
    <xf numFmtId="176" fontId="23" fillId="0" borderId="64" xfId="8" applyNumberFormat="1" applyFont="1" applyFill="1" applyBorder="1" applyAlignment="1">
      <alignment horizontal="right" vertical="center"/>
    </xf>
    <xf numFmtId="176" fontId="24" fillId="0" borderId="64" xfId="8" applyNumberFormat="1" applyFont="1" applyFill="1" applyBorder="1" applyAlignment="1">
      <alignment horizontal="right" vertical="center"/>
    </xf>
    <xf numFmtId="179" fontId="9" fillId="0" borderId="69" xfId="8" applyNumberFormat="1" applyFont="1" applyFill="1" applyBorder="1" applyAlignment="1">
      <alignment horizontal="center" vertical="center"/>
    </xf>
    <xf numFmtId="179" fontId="9" fillId="0" borderId="99" xfId="8" applyNumberFormat="1" applyFont="1" applyFill="1" applyBorder="1" applyAlignment="1">
      <alignment horizontal="center" vertical="center"/>
    </xf>
    <xf numFmtId="176" fontId="9" fillId="0" borderId="100" xfId="8" applyNumberFormat="1" applyFont="1" applyFill="1" applyBorder="1" applyAlignment="1">
      <alignment horizontal="right" vertical="center"/>
    </xf>
    <xf numFmtId="176" fontId="9" fillId="0" borderId="87" xfId="8" applyNumberFormat="1" applyFont="1" applyFill="1" applyBorder="1" applyAlignment="1">
      <alignment horizontal="right" vertical="center"/>
    </xf>
    <xf numFmtId="176" fontId="9" fillId="0" borderId="101" xfId="8" applyNumberFormat="1" applyFont="1" applyFill="1" applyBorder="1" applyAlignment="1">
      <alignment horizontal="right" vertical="center"/>
    </xf>
    <xf numFmtId="176" fontId="9" fillId="0" borderId="35" xfId="8" applyNumberFormat="1" applyFont="1" applyFill="1" applyBorder="1" applyAlignment="1">
      <alignment horizontal="right" vertical="center"/>
    </xf>
    <xf numFmtId="176" fontId="9" fillId="0" borderId="102" xfId="8" applyNumberFormat="1" applyFont="1" applyFill="1" applyBorder="1" applyAlignment="1">
      <alignment horizontal="right" vertical="center"/>
    </xf>
    <xf numFmtId="176" fontId="9" fillId="0" borderId="0" xfId="13" applyNumberFormat="1" applyFont="1" applyFill="1" applyBorder="1" applyAlignment="1">
      <alignment horizontal="right"/>
    </xf>
    <xf numFmtId="0" fontId="9" fillId="0" borderId="50" xfId="13" applyFont="1" applyFill="1" applyBorder="1" applyAlignment="1">
      <alignment horizontal="center" vertical="center"/>
    </xf>
    <xf numFmtId="0" fontId="9" fillId="0" borderId="51" xfId="13" applyFont="1" applyFill="1" applyBorder="1" applyAlignment="1">
      <alignment horizontal="center" vertical="center"/>
    </xf>
    <xf numFmtId="0" fontId="9" fillId="0" borderId="56" xfId="13" applyFont="1" applyFill="1" applyBorder="1" applyAlignment="1">
      <alignment horizontal="center" vertical="center"/>
    </xf>
    <xf numFmtId="176" fontId="20" fillId="0" borderId="68" xfId="13" applyNumberFormat="1" applyFont="1" applyFill="1" applyBorder="1" applyAlignment="1">
      <alignment horizontal="right"/>
    </xf>
    <xf numFmtId="176" fontId="9" fillId="0" borderId="51" xfId="13" applyNumberFormat="1" applyFont="1" applyFill="1" applyBorder="1" applyAlignment="1">
      <alignment horizontal="right"/>
    </xf>
    <xf numFmtId="176" fontId="21" fillId="0" borderId="75" xfId="13" applyNumberFormat="1" applyFont="1" applyFill="1" applyBorder="1" applyAlignment="1">
      <alignment horizontal="right"/>
    </xf>
    <xf numFmtId="0" fontId="9" fillId="0" borderId="103" xfId="13" applyFont="1" applyFill="1" applyBorder="1"/>
    <xf numFmtId="0" fontId="9" fillId="0" borderId="104" xfId="13" applyFont="1" applyFill="1" applyBorder="1"/>
    <xf numFmtId="176" fontId="9" fillId="0" borderId="105" xfId="13" applyNumberFormat="1" applyFont="1" applyFill="1" applyBorder="1" applyAlignment="1">
      <alignment horizontal="right"/>
    </xf>
    <xf numFmtId="176" fontId="9" fillId="0" borderId="104" xfId="13" applyNumberFormat="1" applyFont="1" applyFill="1" applyBorder="1" applyAlignment="1">
      <alignment horizontal="right"/>
    </xf>
    <xf numFmtId="176" fontId="9" fillId="0" borderId="56" xfId="13" applyNumberFormat="1" applyFont="1" applyFill="1" applyBorder="1" applyAlignment="1">
      <alignment horizontal="right"/>
    </xf>
    <xf numFmtId="176" fontId="9" fillId="0" borderId="75" xfId="13" applyNumberFormat="1" applyFont="1" applyFill="1" applyBorder="1" applyAlignment="1">
      <alignment horizontal="right"/>
    </xf>
    <xf numFmtId="176" fontId="9" fillId="0" borderId="106" xfId="13" applyNumberFormat="1" applyFont="1" applyFill="1" applyBorder="1" applyAlignment="1">
      <alignment horizontal="right"/>
    </xf>
    <xf numFmtId="176" fontId="9" fillId="0" borderId="107" xfId="13" applyNumberFormat="1" applyFont="1" applyFill="1" applyBorder="1" applyAlignment="1">
      <alignment horizontal="right"/>
    </xf>
    <xf numFmtId="176" fontId="9" fillId="0" borderId="108" xfId="13" applyNumberFormat="1" applyFont="1" applyFill="1" applyBorder="1" applyAlignment="1">
      <alignment horizontal="right"/>
    </xf>
    <xf numFmtId="176" fontId="20" fillId="0" borderId="61" xfId="13" applyNumberFormat="1" applyFont="1" applyFill="1" applyBorder="1" applyAlignment="1">
      <alignment horizontal="right"/>
    </xf>
    <xf numFmtId="176" fontId="9" fillId="0" borderId="77" xfId="13" applyNumberFormat="1" applyFont="1" applyFill="1" applyBorder="1" applyAlignment="1">
      <alignment horizontal="right"/>
    </xf>
    <xf numFmtId="0" fontId="9" fillId="0" borderId="109" xfId="13" applyFont="1" applyFill="1" applyBorder="1" applyAlignment="1">
      <alignment horizontal="center"/>
    </xf>
    <xf numFmtId="0" fontId="9" fillId="0" borderId="110" xfId="13" applyFont="1" applyFill="1" applyBorder="1" applyAlignment="1">
      <alignment horizontal="center"/>
    </xf>
    <xf numFmtId="0" fontId="9" fillId="0" borderId="110" xfId="13" applyFont="1" applyFill="1" applyBorder="1" applyAlignment="1">
      <alignment horizontal="center"/>
    </xf>
    <xf numFmtId="0" fontId="9" fillId="0" borderId="111" xfId="13" applyFont="1" applyFill="1" applyBorder="1" applyAlignment="1">
      <alignment horizontal="center"/>
    </xf>
    <xf numFmtId="0" fontId="9" fillId="0" borderId="112" xfId="13" applyFont="1" applyFill="1" applyBorder="1" applyAlignment="1">
      <alignment horizontal="center"/>
    </xf>
    <xf numFmtId="0" fontId="9" fillId="0" borderId="20" xfId="13" applyFont="1" applyFill="1" applyBorder="1" applyAlignment="1">
      <alignment horizontal="center"/>
    </xf>
    <xf numFmtId="0" fontId="9" fillId="0" borderId="84" xfId="13" applyFont="1" applyFill="1" applyBorder="1" applyAlignment="1">
      <alignment horizontal="center"/>
    </xf>
    <xf numFmtId="0" fontId="9" fillId="0" borderId="113" xfId="13" applyFont="1" applyFill="1" applyBorder="1" applyAlignment="1">
      <alignment horizontal="center"/>
    </xf>
    <xf numFmtId="0" fontId="9" fillId="0" borderId="112" xfId="13" applyFont="1" applyFill="1" applyBorder="1" applyAlignment="1">
      <alignment horizontal="center"/>
    </xf>
    <xf numFmtId="176" fontId="9" fillId="0" borderId="114" xfId="13" applyNumberFormat="1" applyFont="1" applyFill="1" applyBorder="1" applyAlignment="1">
      <alignment horizontal="right"/>
    </xf>
    <xf numFmtId="0" fontId="9" fillId="2" borderId="0" xfId="13" applyFont="1" applyFill="1" applyBorder="1" applyAlignment="1">
      <alignment horizontal="center"/>
    </xf>
    <xf numFmtId="0" fontId="9" fillId="2" borderId="109" xfId="13" applyFont="1" applyFill="1" applyBorder="1" applyAlignment="1">
      <alignment horizontal="center"/>
    </xf>
    <xf numFmtId="0" fontId="9" fillId="2" borderId="110" xfId="13" applyFont="1" applyFill="1" applyBorder="1" applyAlignment="1">
      <alignment horizontal="center"/>
    </xf>
    <xf numFmtId="0" fontId="9" fillId="2" borderId="110" xfId="13" applyFont="1" applyFill="1" applyBorder="1" applyAlignment="1">
      <alignment horizontal="center"/>
    </xf>
    <xf numFmtId="0" fontId="9" fillId="2" borderId="112" xfId="13" applyFont="1" applyFill="1" applyBorder="1" applyAlignment="1">
      <alignment horizontal="center"/>
    </xf>
    <xf numFmtId="0" fontId="9" fillId="2" borderId="109" xfId="13" applyFont="1" applyFill="1" applyBorder="1" applyAlignment="1">
      <alignment horizontal="center"/>
    </xf>
    <xf numFmtId="0" fontId="9" fillId="2" borderId="111" xfId="13" applyFont="1" applyFill="1" applyBorder="1" applyAlignment="1">
      <alignment horizontal="center"/>
    </xf>
    <xf numFmtId="0" fontId="25" fillId="0" borderId="115" xfId="14" applyBorder="1" applyAlignment="1">
      <alignment horizontal="center"/>
    </xf>
    <xf numFmtId="0" fontId="9" fillId="2" borderId="112" xfId="13" applyFont="1" applyFill="1" applyBorder="1" applyAlignment="1">
      <alignment horizontal="center"/>
    </xf>
    <xf numFmtId="176" fontId="21" fillId="0" borderId="93" xfId="13" applyNumberFormat="1" applyFont="1" applyFill="1" applyBorder="1" applyAlignment="1">
      <alignment horizontal="right"/>
    </xf>
    <xf numFmtId="0" fontId="9" fillId="0" borderId="0" xfId="13" applyFont="1" applyFill="1" applyBorder="1" applyAlignment="1">
      <alignment horizontal="right" vertical="center"/>
    </xf>
    <xf numFmtId="0" fontId="9" fillId="0" borderId="37" xfId="13" applyFont="1" applyFill="1" applyBorder="1" applyAlignment="1">
      <alignment horizontal="center" vertical="center"/>
    </xf>
    <xf numFmtId="0" fontId="9" fillId="0" borderId="4" xfId="13" applyFont="1" applyFill="1" applyBorder="1" applyAlignment="1">
      <alignment horizontal="center" vertical="center"/>
    </xf>
    <xf numFmtId="0" fontId="9" fillId="0" borderId="18" xfId="13" applyFont="1" applyFill="1" applyBorder="1" applyAlignment="1"/>
    <xf numFmtId="0" fontId="9" fillId="0" borderId="0" xfId="13" applyFont="1" applyFill="1" applyBorder="1" applyAlignment="1"/>
    <xf numFmtId="0" fontId="9" fillId="0" borderId="20" xfId="13" applyFont="1" applyFill="1" applyBorder="1" applyAlignment="1">
      <alignment horizontal="center" vertical="center"/>
    </xf>
    <xf numFmtId="0" fontId="9" fillId="0" borderId="7" xfId="13" applyFont="1" applyFill="1" applyBorder="1" applyAlignment="1">
      <alignment horizontal="center" vertical="center"/>
    </xf>
    <xf numFmtId="0" fontId="9" fillId="0" borderId="45" xfId="13" applyFont="1" applyFill="1" applyBorder="1" applyAlignment="1">
      <alignment horizontal="center" vertical="center"/>
    </xf>
    <xf numFmtId="0" fontId="9" fillId="0" borderId="21" xfId="13" applyFont="1" applyFill="1" applyBorder="1" applyAlignment="1">
      <alignment horizontal="center" vertical="center"/>
    </xf>
    <xf numFmtId="0" fontId="9" fillId="0" borderId="18" xfId="13" applyFont="1" applyFill="1" applyBorder="1" applyAlignment="1">
      <alignment vertical="center"/>
    </xf>
    <xf numFmtId="0" fontId="9" fillId="0" borderId="8" xfId="13" applyFont="1" applyFill="1" applyBorder="1" applyAlignment="1"/>
    <xf numFmtId="0" fontId="9" fillId="0" borderId="0" xfId="13" applyFont="1" applyFill="1" applyBorder="1" applyAlignment="1">
      <alignment vertical="center"/>
    </xf>
    <xf numFmtId="0" fontId="9" fillId="0" borderId="9" xfId="13" applyFont="1" applyFill="1" applyBorder="1" applyAlignment="1"/>
    <xf numFmtId="0" fontId="9" fillId="0" borderId="0" xfId="8" applyFont="1" applyFill="1" applyBorder="1" applyAlignment="1">
      <alignment vertical="center"/>
    </xf>
    <xf numFmtId="0" fontId="9" fillId="0" borderId="0" xfId="8" applyFont="1" applyFill="1" applyBorder="1" applyAlignment="1">
      <alignment horizontal="center" vertical="center" wrapText="1"/>
    </xf>
    <xf numFmtId="0" fontId="9" fillId="0" borderId="11" xfId="8" applyFont="1" applyFill="1" applyBorder="1" applyAlignment="1">
      <alignment vertical="center"/>
    </xf>
    <xf numFmtId="176" fontId="9" fillId="0" borderId="51" xfId="8" applyNumberFormat="1" applyFont="1" applyFill="1" applyBorder="1" applyAlignment="1">
      <alignment horizontal="right" vertical="center"/>
    </xf>
    <xf numFmtId="176" fontId="20" fillId="0" borderId="18" xfId="8" applyNumberFormat="1" applyFont="1" applyFill="1" applyBorder="1" applyAlignment="1">
      <alignment horizontal="right" vertical="center"/>
    </xf>
    <xf numFmtId="176" fontId="9" fillId="0" borderId="0" xfId="8" applyNumberFormat="1" applyFont="1" applyFill="1" applyBorder="1" applyAlignment="1">
      <alignment horizontal="right" vertical="center"/>
    </xf>
    <xf numFmtId="176" fontId="9" fillId="0" borderId="63" xfId="8" applyNumberFormat="1" applyFont="1" applyFill="1" applyBorder="1" applyAlignment="1">
      <alignment horizontal="right" vertical="center"/>
    </xf>
    <xf numFmtId="176" fontId="9" fillId="0" borderId="106" xfId="8" applyNumberFormat="1" applyFont="1" applyFill="1" applyBorder="1" applyAlignment="1">
      <alignment horizontal="right" vertical="center"/>
    </xf>
    <xf numFmtId="176" fontId="21" fillId="0" borderId="65" xfId="8" applyNumberFormat="1" applyFont="1" applyFill="1" applyBorder="1" applyAlignment="1">
      <alignment horizontal="right" vertical="center"/>
    </xf>
    <xf numFmtId="176" fontId="20" fillId="0" borderId="65" xfId="8" applyNumberFormat="1" applyFont="1" applyFill="1" applyBorder="1" applyAlignment="1">
      <alignment horizontal="right" vertical="center"/>
    </xf>
    <xf numFmtId="176" fontId="9" fillId="0" borderId="86" xfId="8" applyNumberFormat="1" applyFont="1" applyFill="1" applyBorder="1" applyAlignment="1">
      <alignment horizontal="right" vertical="center"/>
    </xf>
    <xf numFmtId="176" fontId="9" fillId="0" borderId="116" xfId="8" applyNumberFormat="1" applyFont="1" applyFill="1" applyBorder="1" applyAlignment="1">
      <alignment horizontal="right" vertical="center"/>
    </xf>
    <xf numFmtId="176" fontId="9" fillId="0" borderId="33" xfId="8" applyNumberFormat="1" applyFont="1" applyFill="1" applyBorder="1" applyAlignment="1">
      <alignment horizontal="right" vertical="center"/>
    </xf>
    <xf numFmtId="0" fontId="9" fillId="0" borderId="109" xfId="13" applyFont="1" applyFill="1" applyBorder="1" applyAlignment="1">
      <alignment horizontal="center"/>
    </xf>
    <xf numFmtId="0" fontId="9" fillId="0" borderId="111" xfId="13" applyFont="1" applyFill="1" applyBorder="1" applyAlignment="1">
      <alignment horizontal="center"/>
    </xf>
    <xf numFmtId="0" fontId="9" fillId="0" borderId="115" xfId="13" applyFont="1" applyFill="1" applyBorder="1" applyAlignment="1">
      <alignment horizontal="center"/>
    </xf>
    <xf numFmtId="176" fontId="20" fillId="0" borderId="88" xfId="13" applyNumberFormat="1" applyFont="1" applyFill="1" applyBorder="1" applyAlignment="1">
      <alignment horizontal="right"/>
    </xf>
    <xf numFmtId="176" fontId="20" fillId="0" borderId="60" xfId="13" applyNumberFormat="1" applyFont="1" applyFill="1" applyBorder="1" applyAlignment="1">
      <alignment horizontal="right"/>
    </xf>
  </cellXfs>
  <cellStyles count="15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3" xfId="14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附属明細表PL・NW・WS　20060423修正版" xfId="13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500_&#36001;&#25919;/&#9733;&#26032;&#22320;&#26041;&#20844;&#20250;&#35336;&#21046;&#24230;/R3/04_&#36001;&#21209;&#26360;&#39006;&#20316;&#25104;/03_&#20844;&#34920;/R02&#30446;&#30340;&#21029;&#12539;&#20107;&#26989;&#21029;&#12539;&#26045;&#35373;&#21029;&#36001;&#21209;&#26360;&#39006;&#65288;&#35336;&#31639;&#24335;&#12539;&#30334;&#1997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  <sheetName val="(29)異動事由コード"/>
      <sheetName val="(15)団体コード(16)会計コード"/>
      <sheetName val="(47)目的別資産区分表6－6"/>
      <sheetName val="財産区分"/>
      <sheetName val="(5)他台帳区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（目的） (百万円単位)"/>
      <sheetName val="行政コスト計算書（目的） (百万円単位)"/>
      <sheetName val="純資産変動計算書（目的） (百万円単位)"/>
      <sheetName val="資金収支計算書（目的） (百万円単位)"/>
      <sheetName val="貸借対照表（事業） (百万円)"/>
      <sheetName val="行政コスト計算書（事業） (百万円)"/>
      <sheetName val="純資産変動計算書（事業） (百万円)"/>
      <sheetName val="資金収支計算書（事業） (百万円)"/>
      <sheetName val="貸借対照表（施設） (百万円単位)"/>
      <sheetName val="行政コスト計算書（施設） (百万円単位)"/>
      <sheetName val="純資産変動計算書（施設） (百万円単位)"/>
      <sheetName val="資金収支計算書（施設） (百万円単位)"/>
      <sheetName val="貸借対照表（目的）"/>
      <sheetName val="行政コスト計算書（目的）"/>
      <sheetName val="純資産変動計算書（目的）"/>
      <sheetName val="資金収支計算書（目的）"/>
      <sheetName val="貸借対照表（事業）"/>
      <sheetName val="行政コスト計算書（事業）"/>
      <sheetName val="純資産変動計算書（事業）"/>
      <sheetName val="資金収支計算書（事業）"/>
      <sheetName val="貸借対照表（施設）"/>
      <sheetName val="行政コスト計算書（施設）"/>
      <sheetName val="純資産変動計算書（施設）"/>
      <sheetName val="資金収支計算書（施設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>
        <row r="12">
          <cell r="G12">
            <v>301351511</v>
          </cell>
          <cell r="H12">
            <v>171471511</v>
          </cell>
          <cell r="I12">
            <v>129880000</v>
          </cell>
        </row>
        <row r="16">
          <cell r="G16">
            <v>25807126364</v>
          </cell>
          <cell r="H16">
            <v>24772126063</v>
          </cell>
          <cell r="I16">
            <v>1035000301</v>
          </cell>
        </row>
        <row r="17">
          <cell r="G17">
            <v>-19115835956</v>
          </cell>
          <cell r="H17">
            <v>-18467495729</v>
          </cell>
          <cell r="I17">
            <v>-648340227</v>
          </cell>
        </row>
        <row r="19">
          <cell r="G19">
            <v>1674441242</v>
          </cell>
          <cell r="H19">
            <v>1674441242</v>
          </cell>
        </row>
        <row r="20">
          <cell r="G20">
            <v>-1115727999</v>
          </cell>
          <cell r="H20">
            <v>-1115727999</v>
          </cell>
        </row>
        <row r="36">
          <cell r="G36">
            <v>30</v>
          </cell>
          <cell r="H36">
            <v>30</v>
          </cell>
        </row>
        <row r="48">
          <cell r="G48">
            <v>1615040</v>
          </cell>
          <cell r="H48">
            <v>1615040</v>
          </cell>
        </row>
        <row r="49">
          <cell r="G49">
            <v>-151848</v>
          </cell>
          <cell r="H49">
            <v>-151848</v>
          </cell>
        </row>
        <row r="56">
          <cell r="G56">
            <v>26000000</v>
          </cell>
          <cell r="H56">
            <v>26000000</v>
          </cell>
        </row>
        <row r="64">
          <cell r="G64">
            <v>4184737386</v>
          </cell>
          <cell r="H64">
            <v>3157364241</v>
          </cell>
          <cell r="I64">
            <v>8001059</v>
          </cell>
          <cell r="J64">
            <v>1019372086</v>
          </cell>
        </row>
        <row r="65">
          <cell r="G65">
            <v>64886000</v>
          </cell>
          <cell r="H65">
            <v>64886000</v>
          </cell>
        </row>
        <row r="68">
          <cell r="G68">
            <v>236553201</v>
          </cell>
          <cell r="H68">
            <v>151091268</v>
          </cell>
          <cell r="I68">
            <v>44810515</v>
          </cell>
          <cell r="J68">
            <v>40651418</v>
          </cell>
        </row>
        <row r="69">
          <cell r="G69">
            <v>32443000</v>
          </cell>
          <cell r="H69">
            <v>32443000</v>
          </cell>
        </row>
        <row r="81">
          <cell r="G81">
            <v>1074755722</v>
          </cell>
          <cell r="H81">
            <v>1074755722</v>
          </cell>
        </row>
        <row r="83">
          <cell r="G83">
            <v>63544940</v>
          </cell>
          <cell r="H83">
            <v>3528939</v>
          </cell>
          <cell r="I83">
            <v>59133765</v>
          </cell>
          <cell r="J83">
            <v>882236</v>
          </cell>
        </row>
        <row r="87">
          <cell r="G87">
            <v>249405420</v>
          </cell>
          <cell r="H87">
            <v>249405420</v>
          </cell>
        </row>
        <row r="92">
          <cell r="G92">
            <v>22547280</v>
          </cell>
          <cell r="H92">
            <v>10565331</v>
          </cell>
          <cell r="I92">
            <v>10948069</v>
          </cell>
          <cell r="J92">
            <v>1033880</v>
          </cell>
        </row>
        <row r="93">
          <cell r="G93">
            <v>105022415</v>
          </cell>
          <cell r="H93">
            <v>1012012</v>
          </cell>
          <cell r="I93">
            <v>601613</v>
          </cell>
          <cell r="J93">
            <v>103408790</v>
          </cell>
        </row>
        <row r="96">
          <cell r="G96">
            <v>11828441770</v>
          </cell>
          <cell r="H96">
            <v>10284528551</v>
          </cell>
          <cell r="I96">
            <v>524541133</v>
          </cell>
          <cell r="J96">
            <v>1019372086</v>
          </cell>
        </row>
        <row r="97">
          <cell r="G97">
            <v>-1246279576</v>
          </cell>
          <cell r="H97">
            <v>-1155733156</v>
          </cell>
          <cell r="I97">
            <v>-25872932</v>
          </cell>
          <cell r="J97">
            <v>-64673488</v>
          </cell>
        </row>
      </sheetData>
      <sheetData sheetId="13">
        <row r="10">
          <cell r="G10">
            <v>274106084</v>
          </cell>
          <cell r="H10">
            <v>145965428</v>
          </cell>
          <cell r="I10">
            <v>116309955</v>
          </cell>
          <cell r="J10">
            <v>11830701</v>
          </cell>
        </row>
        <row r="11">
          <cell r="G11">
            <v>22547280</v>
          </cell>
          <cell r="H11">
            <v>10565331</v>
          </cell>
          <cell r="I11">
            <v>10948069</v>
          </cell>
          <cell r="J11">
            <v>1033880</v>
          </cell>
        </row>
        <row r="12">
          <cell r="G12">
            <v>6592302</v>
          </cell>
          <cell r="H12">
            <v>1366038</v>
          </cell>
          <cell r="I12">
            <v>4884752</v>
          </cell>
          <cell r="J12">
            <v>341512</v>
          </cell>
        </row>
        <row r="13">
          <cell r="G13">
            <v>35360725</v>
          </cell>
          <cell r="H13">
            <v>10370597</v>
          </cell>
          <cell r="I13">
            <v>21041281</v>
          </cell>
          <cell r="J13">
            <v>3948847</v>
          </cell>
        </row>
        <row r="15">
          <cell r="G15">
            <v>1794964723</v>
          </cell>
          <cell r="H15">
            <v>1718954215</v>
          </cell>
          <cell r="I15">
            <v>62331682</v>
          </cell>
          <cell r="J15">
            <v>13678826</v>
          </cell>
        </row>
        <row r="16">
          <cell r="G16">
            <v>518202443</v>
          </cell>
          <cell r="H16">
            <v>515238933</v>
          </cell>
          <cell r="I16">
            <v>2963510</v>
          </cell>
        </row>
        <row r="17">
          <cell r="G17">
            <v>1294350791</v>
          </cell>
          <cell r="H17">
            <v>1268519319</v>
          </cell>
          <cell r="I17">
            <v>25831472</v>
          </cell>
        </row>
        <row r="18">
          <cell r="G18">
            <v>910070</v>
          </cell>
          <cell r="H18">
            <v>105757</v>
          </cell>
          <cell r="I18">
            <v>776335</v>
          </cell>
          <cell r="J18">
            <v>27978</v>
          </cell>
        </row>
        <row r="20">
          <cell r="G20">
            <v>14745518</v>
          </cell>
          <cell r="H20">
            <v>14745518</v>
          </cell>
        </row>
        <row r="22">
          <cell r="G22">
            <v>2747293</v>
          </cell>
          <cell r="H22">
            <v>2602511</v>
          </cell>
          <cell r="I22">
            <v>136448</v>
          </cell>
          <cell r="J22">
            <v>8334</v>
          </cell>
        </row>
        <row r="24">
          <cell r="G24">
            <v>56425422</v>
          </cell>
          <cell r="H24">
            <v>29700412</v>
          </cell>
          <cell r="I24">
            <v>576631</v>
          </cell>
          <cell r="J24">
            <v>26148379</v>
          </cell>
        </row>
        <row r="27">
          <cell r="G27">
            <v>3080345</v>
          </cell>
          <cell r="H27">
            <v>3080345</v>
          </cell>
        </row>
        <row r="29">
          <cell r="G29">
            <v>576792225</v>
          </cell>
          <cell r="H29">
            <v>553858825</v>
          </cell>
          <cell r="I29">
            <v>22933400</v>
          </cell>
        </row>
        <row r="30">
          <cell r="G30">
            <v>374207382</v>
          </cell>
          <cell r="H30">
            <v>345690785</v>
          </cell>
          <cell r="I30">
            <v>16026135</v>
          </cell>
          <cell r="J30">
            <v>12490462</v>
          </cell>
        </row>
        <row r="34">
          <cell r="H34">
            <v>0</v>
          </cell>
        </row>
        <row r="39">
          <cell r="G39">
            <v>699930</v>
          </cell>
          <cell r="H39">
            <v>699930</v>
          </cell>
        </row>
        <row r="40">
          <cell r="G40">
            <v>736224</v>
          </cell>
          <cell r="H40">
            <v>403556</v>
          </cell>
          <cell r="I40">
            <v>302334</v>
          </cell>
          <cell r="J40">
            <v>30334</v>
          </cell>
        </row>
      </sheetData>
      <sheetData sheetId="14">
        <row r="6">
          <cell r="H6">
            <v>12486709809</v>
          </cell>
          <cell r="I6">
            <v>-1475643416</v>
          </cell>
          <cell r="K6">
            <v>10926219070</v>
          </cell>
          <cell r="L6">
            <v>-1361274723</v>
          </cell>
          <cell r="N6">
            <v>546372205</v>
          </cell>
          <cell r="O6">
            <v>-40431578</v>
          </cell>
          <cell r="Q6">
            <v>1014118534</v>
          </cell>
          <cell r="R6">
            <v>-73937115</v>
          </cell>
        </row>
        <row r="9">
          <cell r="G9">
            <v>2642513036</v>
          </cell>
          <cell r="J9">
            <v>2384412356</v>
          </cell>
          <cell r="M9">
            <v>199085840</v>
          </cell>
          <cell r="P9">
            <v>59014840</v>
          </cell>
        </row>
        <row r="10">
          <cell r="G10">
            <v>180000</v>
          </cell>
          <cell r="M10">
            <v>180000</v>
          </cell>
        </row>
        <row r="13">
          <cell r="H13">
            <v>162775800</v>
          </cell>
          <cell r="K13">
            <v>162775800</v>
          </cell>
          <cell r="N13">
            <v>0</v>
          </cell>
          <cell r="Q13">
            <v>0</v>
          </cell>
        </row>
        <row r="14">
          <cell r="H14">
            <v>-1294350791</v>
          </cell>
          <cell r="K14">
            <v>-1268519319</v>
          </cell>
          <cell r="N14">
            <v>-25831472</v>
          </cell>
          <cell r="Q14">
            <v>0</v>
          </cell>
        </row>
        <row r="15">
          <cell r="H15">
            <v>505939952</v>
          </cell>
          <cell r="K15">
            <v>496496000</v>
          </cell>
          <cell r="N15">
            <v>4000400</v>
          </cell>
          <cell r="Q15">
            <v>5443552</v>
          </cell>
        </row>
        <row r="16">
          <cell r="H16">
            <v>-32633000</v>
          </cell>
          <cell r="K16">
            <v>-32443000</v>
          </cell>
          <cell r="Q16">
            <v>-190000</v>
          </cell>
        </row>
      </sheetData>
      <sheetData sheetId="15">
        <row r="9">
          <cell r="G9">
            <v>334827601</v>
          </cell>
          <cell r="H9">
            <v>169750491</v>
          </cell>
          <cell r="I9">
            <v>148197892</v>
          </cell>
          <cell r="J9">
            <v>16879218</v>
          </cell>
        </row>
        <row r="10">
          <cell r="G10">
            <v>2314077236</v>
          </cell>
          <cell r="H10">
            <v>2234298905</v>
          </cell>
          <cell r="I10">
            <v>66071527</v>
          </cell>
          <cell r="J10">
            <v>13706804</v>
          </cell>
        </row>
        <row r="11">
          <cell r="G11">
            <v>14745518</v>
          </cell>
          <cell r="H11">
            <v>14745518</v>
          </cell>
        </row>
        <row r="12">
          <cell r="G12">
            <v>2747293</v>
          </cell>
          <cell r="H12">
            <v>2602511</v>
          </cell>
          <cell r="I12">
            <v>136448</v>
          </cell>
          <cell r="J12">
            <v>8334</v>
          </cell>
        </row>
        <row r="14">
          <cell r="G14">
            <v>56425422</v>
          </cell>
          <cell r="H14">
            <v>29700412</v>
          </cell>
          <cell r="I14">
            <v>576631</v>
          </cell>
          <cell r="J14">
            <v>26148379</v>
          </cell>
        </row>
        <row r="17">
          <cell r="G17">
            <v>3080345</v>
          </cell>
          <cell r="H17">
            <v>3080345</v>
          </cell>
        </row>
        <row r="19">
          <cell r="G19">
            <v>2402860036</v>
          </cell>
          <cell r="H19">
            <v>2144759356</v>
          </cell>
          <cell r="I19">
            <v>199085840</v>
          </cell>
          <cell r="J19">
            <v>59014840</v>
          </cell>
        </row>
        <row r="21">
          <cell r="G21">
            <v>576792225</v>
          </cell>
          <cell r="H21">
            <v>553858825</v>
          </cell>
          <cell r="I21">
            <v>22933400</v>
          </cell>
        </row>
        <row r="22">
          <cell r="G22">
            <v>374353830</v>
          </cell>
          <cell r="H22">
            <v>345690785</v>
          </cell>
          <cell r="I22">
            <v>16026135</v>
          </cell>
          <cell r="J22">
            <v>12636910</v>
          </cell>
        </row>
        <row r="25">
          <cell r="H25">
            <v>0</v>
          </cell>
        </row>
        <row r="26">
          <cell r="G26">
            <v>736224</v>
          </cell>
          <cell r="H26">
            <v>403556</v>
          </cell>
          <cell r="I26">
            <v>302334</v>
          </cell>
          <cell r="J26">
            <v>30334</v>
          </cell>
        </row>
        <row r="29">
          <cell r="G29">
            <v>162775800</v>
          </cell>
          <cell r="H29">
            <v>162775800</v>
          </cell>
        </row>
        <row r="30">
          <cell r="G30">
            <v>505896400</v>
          </cell>
          <cell r="H30">
            <v>496496000</v>
          </cell>
          <cell r="I30">
            <v>4000400</v>
          </cell>
          <cell r="J30">
            <v>5400000</v>
          </cell>
        </row>
        <row r="35">
          <cell r="G35">
            <v>180000</v>
          </cell>
          <cell r="I35">
            <v>180000</v>
          </cell>
        </row>
        <row r="38">
          <cell r="G38">
            <v>699930</v>
          </cell>
          <cell r="H38">
            <v>699930</v>
          </cell>
        </row>
        <row r="39">
          <cell r="G39">
            <v>101441000</v>
          </cell>
          <cell r="H39">
            <v>101441000</v>
          </cell>
        </row>
        <row r="42">
          <cell r="G42">
            <v>289477199</v>
          </cell>
          <cell r="H42">
            <v>289477199</v>
          </cell>
        </row>
        <row r="45">
          <cell r="H45">
            <v>0</v>
          </cell>
        </row>
        <row r="46">
          <cell r="G46">
            <v>170655000</v>
          </cell>
          <cell r="H46">
            <v>170655000</v>
          </cell>
        </row>
        <row r="48">
          <cell r="G48">
            <v>287865355</v>
          </cell>
          <cell r="H48">
            <v>235497985</v>
          </cell>
          <cell r="I48">
            <v>24664091</v>
          </cell>
          <cell r="J48">
            <v>27703279</v>
          </cell>
        </row>
        <row r="51">
          <cell r="G51">
            <v>6189355</v>
          </cell>
          <cell r="H51">
            <v>1029073</v>
          </cell>
          <cell r="I51">
            <v>617335</v>
          </cell>
          <cell r="J51">
            <v>4542947</v>
          </cell>
        </row>
        <row r="52">
          <cell r="G52">
            <v>-1166940</v>
          </cell>
          <cell r="H52">
            <v>-17061</v>
          </cell>
          <cell r="I52">
            <v>-15722</v>
          </cell>
          <cell r="J52">
            <v>-1134157</v>
          </cell>
        </row>
      </sheetData>
      <sheetData sheetId="16">
        <row r="11">
          <cell r="G11">
            <v>301351511</v>
          </cell>
          <cell r="H11">
            <v>59404925</v>
          </cell>
          <cell r="I11">
            <v>108313186</v>
          </cell>
          <cell r="J11">
            <v>3753400</v>
          </cell>
          <cell r="K11">
            <v>129880000</v>
          </cell>
        </row>
        <row r="15">
          <cell r="G15">
            <v>25807126364</v>
          </cell>
          <cell r="H15">
            <v>1094658073</v>
          </cell>
          <cell r="I15">
            <v>23677467990</v>
          </cell>
          <cell r="K15">
            <v>767551801</v>
          </cell>
          <cell r="L15">
            <v>267448500</v>
          </cell>
        </row>
        <row r="16">
          <cell r="G16">
            <v>-19115835956</v>
          </cell>
          <cell r="H16">
            <v>-144171722</v>
          </cell>
          <cell r="I16">
            <v>-18323324007</v>
          </cell>
          <cell r="K16">
            <v>-460591393</v>
          </cell>
          <cell r="L16">
            <v>-187748834</v>
          </cell>
        </row>
        <row r="18">
          <cell r="G18">
            <v>1674441242</v>
          </cell>
          <cell r="H18">
            <v>156713455</v>
          </cell>
          <cell r="I18">
            <v>1164607665</v>
          </cell>
          <cell r="J18">
            <v>353120122</v>
          </cell>
        </row>
        <row r="19">
          <cell r="G19">
            <v>-1115727999</v>
          </cell>
          <cell r="H19">
            <v>-47394407</v>
          </cell>
          <cell r="I19">
            <v>-938309638</v>
          </cell>
          <cell r="J19">
            <v>-130023954</v>
          </cell>
        </row>
        <row r="35">
          <cell r="G35">
            <v>30</v>
          </cell>
          <cell r="H35">
            <v>3</v>
          </cell>
          <cell r="I35">
            <v>27</v>
          </cell>
        </row>
        <row r="47">
          <cell r="G47">
            <v>1615040</v>
          </cell>
          <cell r="H47">
            <v>759240</v>
          </cell>
          <cell r="J47">
            <v>855800</v>
          </cell>
        </row>
        <row r="48">
          <cell r="G48">
            <v>-151848</v>
          </cell>
          <cell r="H48">
            <v>-151848</v>
          </cell>
        </row>
        <row r="55">
          <cell r="G55">
            <v>26000000</v>
          </cell>
          <cell r="I55">
            <v>26000000</v>
          </cell>
        </row>
        <row r="63">
          <cell r="G63">
            <v>4184737386</v>
          </cell>
          <cell r="I63">
            <v>3157364241</v>
          </cell>
          <cell r="K63">
            <v>8001059</v>
          </cell>
          <cell r="M63">
            <v>1019372086</v>
          </cell>
        </row>
        <row r="64">
          <cell r="G64">
            <v>64886000</v>
          </cell>
          <cell r="I64">
            <v>64886000</v>
          </cell>
        </row>
        <row r="67">
          <cell r="G67">
            <v>236553201</v>
          </cell>
          <cell r="H67">
            <v>26048785</v>
          </cell>
          <cell r="I67">
            <v>63491728</v>
          </cell>
          <cell r="J67">
            <v>61550755</v>
          </cell>
          <cell r="K67">
            <v>36982083</v>
          </cell>
          <cell r="L67">
            <v>7828432</v>
          </cell>
          <cell r="M67">
            <v>10413059</v>
          </cell>
          <cell r="N67">
            <v>30238359</v>
          </cell>
        </row>
        <row r="68">
          <cell r="G68">
            <v>32443000</v>
          </cell>
          <cell r="I68">
            <v>32443000</v>
          </cell>
        </row>
        <row r="80">
          <cell r="G80">
            <v>1074755722</v>
          </cell>
          <cell r="H80">
            <v>381920000</v>
          </cell>
          <cell r="I80">
            <v>692835722</v>
          </cell>
        </row>
        <row r="82">
          <cell r="G82">
            <v>63544940</v>
          </cell>
          <cell r="H82">
            <v>882235</v>
          </cell>
          <cell r="I82">
            <v>1764469</v>
          </cell>
          <cell r="J82">
            <v>882235</v>
          </cell>
          <cell r="K82">
            <v>58692647</v>
          </cell>
          <cell r="L82">
            <v>441118</v>
          </cell>
          <cell r="M82">
            <v>441118</v>
          </cell>
          <cell r="N82">
            <v>441118</v>
          </cell>
        </row>
        <row r="86">
          <cell r="G86">
            <v>249405420</v>
          </cell>
          <cell r="H86">
            <v>47740000</v>
          </cell>
          <cell r="I86">
            <v>201665420</v>
          </cell>
        </row>
        <row r="91">
          <cell r="G91">
            <v>22547280</v>
          </cell>
          <cell r="H91">
            <v>2070087</v>
          </cell>
          <cell r="I91">
            <v>6020528</v>
          </cell>
          <cell r="J91">
            <v>2474716</v>
          </cell>
          <cell r="K91">
            <v>10431129</v>
          </cell>
          <cell r="L91">
            <v>516940</v>
          </cell>
          <cell r="M91">
            <v>516940</v>
          </cell>
          <cell r="N91">
            <v>516940</v>
          </cell>
        </row>
        <row r="92">
          <cell r="G92">
            <v>105022415</v>
          </cell>
          <cell r="H92">
            <v>213505</v>
          </cell>
          <cell r="I92">
            <v>524522</v>
          </cell>
          <cell r="J92">
            <v>273985</v>
          </cell>
          <cell r="K92">
            <v>401824</v>
          </cell>
          <cell r="L92">
            <v>199789</v>
          </cell>
          <cell r="M92">
            <v>100099310</v>
          </cell>
          <cell r="N92">
            <v>3309480</v>
          </cell>
        </row>
        <row r="95">
          <cell r="G95">
            <v>11828441770</v>
          </cell>
          <cell r="H95">
            <v>1119817719</v>
          </cell>
          <cell r="I95">
            <v>8937005464</v>
          </cell>
          <cell r="J95">
            <v>227705368</v>
          </cell>
          <cell r="K95">
            <v>444841467</v>
          </cell>
          <cell r="L95">
            <v>79699666</v>
          </cell>
          <cell r="M95">
            <v>1019372086</v>
          </cell>
          <cell r="N95">
            <v>0</v>
          </cell>
        </row>
        <row r="96">
          <cell r="G96">
            <v>-1246279576</v>
          </cell>
          <cell r="H96">
            <v>-406777042</v>
          </cell>
          <cell r="I96">
            <v>-806875933</v>
          </cell>
          <cell r="J96">
            <v>57919819</v>
          </cell>
          <cell r="K96">
            <v>-32543517</v>
          </cell>
          <cell r="L96">
            <v>6670585</v>
          </cell>
          <cell r="M96">
            <v>-90644309</v>
          </cell>
          <cell r="N96">
            <v>25970821</v>
          </cell>
        </row>
      </sheetData>
      <sheetData sheetId="17">
        <row r="9">
          <cell r="G9">
            <v>274106084</v>
          </cell>
          <cell r="H9">
            <v>22515386</v>
          </cell>
          <cell r="I9">
            <v>95504906</v>
          </cell>
          <cell r="J9">
            <v>27945136</v>
          </cell>
          <cell r="K9">
            <v>110619764</v>
          </cell>
          <cell r="L9">
            <v>5690191</v>
          </cell>
          <cell r="M9">
            <v>5690191</v>
          </cell>
          <cell r="N9">
            <v>6140510</v>
          </cell>
        </row>
        <row r="10">
          <cell r="G10">
            <v>22547280</v>
          </cell>
          <cell r="H10">
            <v>2070087</v>
          </cell>
          <cell r="I10">
            <v>6020528</v>
          </cell>
          <cell r="J10">
            <v>2474716</v>
          </cell>
          <cell r="K10">
            <v>10431129</v>
          </cell>
          <cell r="L10">
            <v>516940</v>
          </cell>
          <cell r="M10">
            <v>516940</v>
          </cell>
          <cell r="N10">
            <v>516940</v>
          </cell>
        </row>
        <row r="11">
          <cell r="G11">
            <v>6592302</v>
          </cell>
          <cell r="H11">
            <v>341510</v>
          </cell>
          <cell r="I11">
            <v>683018</v>
          </cell>
          <cell r="J11">
            <v>341510</v>
          </cell>
          <cell r="K11">
            <v>4713996</v>
          </cell>
          <cell r="L11">
            <v>170756</v>
          </cell>
          <cell r="M11">
            <v>170756</v>
          </cell>
          <cell r="N11">
            <v>170756</v>
          </cell>
        </row>
        <row r="12">
          <cell r="G12">
            <v>35360725</v>
          </cell>
          <cell r="H12">
            <v>2865234</v>
          </cell>
          <cell r="I12">
            <v>4019128</v>
          </cell>
          <cell r="J12">
            <v>3486235</v>
          </cell>
          <cell r="K12">
            <v>12282154</v>
          </cell>
          <cell r="L12">
            <v>8759127</v>
          </cell>
          <cell r="M12">
            <v>1131811</v>
          </cell>
          <cell r="N12">
            <v>2817036</v>
          </cell>
        </row>
        <row r="14">
          <cell r="G14">
            <v>1794964723</v>
          </cell>
          <cell r="H14">
            <v>64094902</v>
          </cell>
          <cell r="I14">
            <v>984024284</v>
          </cell>
          <cell r="J14">
            <v>670835029</v>
          </cell>
          <cell r="K14">
            <v>49961760</v>
          </cell>
          <cell r="L14">
            <v>12369922</v>
          </cell>
          <cell r="M14">
            <v>5651826</v>
          </cell>
          <cell r="N14">
            <v>8027000</v>
          </cell>
        </row>
        <row r="15">
          <cell r="G15">
            <v>518202443</v>
          </cell>
          <cell r="H15">
            <v>1205468</v>
          </cell>
          <cell r="I15">
            <v>454801600</v>
          </cell>
          <cell r="J15">
            <v>59231865</v>
          </cell>
          <cell r="K15">
            <v>2344100</v>
          </cell>
          <cell r="L15">
            <v>619410</v>
          </cell>
        </row>
        <row r="16">
          <cell r="G16">
            <v>1294350791</v>
          </cell>
          <cell r="H16">
            <v>63213209</v>
          </cell>
          <cell r="I16">
            <v>1186008400</v>
          </cell>
          <cell r="J16">
            <v>19297710</v>
          </cell>
          <cell r="K16">
            <v>18610363</v>
          </cell>
          <cell r="L16">
            <v>7221109</v>
          </cell>
        </row>
        <row r="17">
          <cell r="G17">
            <v>910070</v>
          </cell>
          <cell r="H17">
            <v>24257</v>
          </cell>
          <cell r="I17">
            <v>56508</v>
          </cell>
          <cell r="J17">
            <v>24992</v>
          </cell>
          <cell r="K17">
            <v>774251</v>
          </cell>
          <cell r="L17">
            <v>2084</v>
          </cell>
          <cell r="M17">
            <v>2084</v>
          </cell>
          <cell r="N17">
            <v>25894</v>
          </cell>
        </row>
        <row r="19">
          <cell r="G19">
            <v>14745518</v>
          </cell>
          <cell r="H19">
            <v>749181</v>
          </cell>
          <cell r="I19">
            <v>13996337</v>
          </cell>
        </row>
        <row r="21">
          <cell r="G21">
            <v>2747293</v>
          </cell>
          <cell r="H21">
            <v>40543</v>
          </cell>
          <cell r="I21">
            <v>1589622</v>
          </cell>
          <cell r="J21">
            <v>972346</v>
          </cell>
          <cell r="K21">
            <v>120572</v>
          </cell>
          <cell r="L21">
            <v>15876</v>
          </cell>
          <cell r="M21">
            <v>4167</v>
          </cell>
          <cell r="N21">
            <v>4167</v>
          </cell>
        </row>
        <row r="23">
          <cell r="G23">
            <v>56425422</v>
          </cell>
          <cell r="H23">
            <v>12666919</v>
          </cell>
          <cell r="I23">
            <v>16979938</v>
          </cell>
          <cell r="J23">
            <v>53555</v>
          </cell>
          <cell r="K23">
            <v>561693</v>
          </cell>
          <cell r="L23">
            <v>14938</v>
          </cell>
          <cell r="M23">
            <v>3650803</v>
          </cell>
          <cell r="N23">
            <v>22497576</v>
          </cell>
        </row>
        <row r="26">
          <cell r="G26">
            <v>3080345</v>
          </cell>
          <cell r="H26">
            <v>12600</v>
          </cell>
          <cell r="I26">
            <v>3067745</v>
          </cell>
        </row>
        <row r="28">
          <cell r="G28">
            <v>576792225</v>
          </cell>
          <cell r="I28">
            <v>553858825</v>
          </cell>
          <cell r="K28">
            <v>22933400</v>
          </cell>
        </row>
        <row r="29">
          <cell r="G29">
            <v>374207382</v>
          </cell>
          <cell r="H29">
            <v>8733</v>
          </cell>
          <cell r="I29">
            <v>320124409</v>
          </cell>
          <cell r="J29">
            <v>25557643</v>
          </cell>
          <cell r="K29">
            <v>15809826</v>
          </cell>
          <cell r="L29">
            <v>216309</v>
          </cell>
          <cell r="M29">
            <v>12482389</v>
          </cell>
          <cell r="N29">
            <v>8073</v>
          </cell>
        </row>
        <row r="33">
          <cell r="H33">
            <v>0</v>
          </cell>
        </row>
        <row r="38">
          <cell r="G38">
            <v>699930</v>
          </cell>
          <cell r="H38">
            <v>0</v>
          </cell>
          <cell r="I38">
            <v>699930</v>
          </cell>
        </row>
        <row r="39">
          <cell r="G39">
            <v>736224</v>
          </cell>
          <cell r="H39">
            <v>30333</v>
          </cell>
          <cell r="I39">
            <v>60666</v>
          </cell>
          <cell r="J39">
            <v>312557</v>
          </cell>
        </row>
      </sheetData>
      <sheetData sheetId="18">
        <row r="7">
          <cell r="H7">
            <v>12486709809</v>
          </cell>
          <cell r="I7">
            <v>-1475643416</v>
          </cell>
          <cell r="K7">
            <v>1182686408</v>
          </cell>
          <cell r="L7">
            <v>-444465370</v>
          </cell>
          <cell r="N7">
            <v>9508920864</v>
          </cell>
          <cell r="O7">
            <v>-966147867</v>
          </cell>
          <cell r="Q7">
            <v>234611798</v>
          </cell>
          <cell r="R7">
            <v>49338514</v>
          </cell>
          <cell r="T7">
            <v>459451430</v>
          </cell>
          <cell r="U7">
            <v>-44519511</v>
          </cell>
          <cell r="W7">
            <v>86920775</v>
          </cell>
          <cell r="X7">
            <v>4087933</v>
          </cell>
          <cell r="Z7">
            <v>1014118534</v>
          </cell>
          <cell r="AA7">
            <v>-91250155</v>
          </cell>
          <cell r="AC7">
            <v>0</v>
          </cell>
          <cell r="AD7">
            <v>17313040</v>
          </cell>
        </row>
        <row r="10">
          <cell r="G10">
            <v>2642513036</v>
          </cell>
          <cell r="J10">
            <v>156367839</v>
          </cell>
          <cell r="M10">
            <v>1474398678</v>
          </cell>
          <cell r="P10">
            <v>753645839</v>
          </cell>
          <cell r="S10">
            <v>168755420</v>
          </cell>
          <cell r="V10">
            <v>30330420</v>
          </cell>
          <cell r="Y10">
            <v>10180420</v>
          </cell>
          <cell r="AB10">
            <v>48834420</v>
          </cell>
        </row>
        <row r="11">
          <cell r="G11">
            <v>180000</v>
          </cell>
          <cell r="V11">
            <v>180000</v>
          </cell>
        </row>
        <row r="14">
          <cell r="H14">
            <v>162775800</v>
          </cell>
          <cell r="K14">
            <v>344520</v>
          </cell>
          <cell r="N14">
            <v>150040000</v>
          </cell>
          <cell r="Q14">
            <v>12391280</v>
          </cell>
          <cell r="T14">
            <v>0</v>
          </cell>
          <cell r="W14">
            <v>0</v>
          </cell>
        </row>
        <row r="15">
          <cell r="H15">
            <v>-1294350791</v>
          </cell>
          <cell r="K15">
            <v>-63213209</v>
          </cell>
          <cell r="N15">
            <v>-1186008400</v>
          </cell>
          <cell r="Q15">
            <v>-19297710</v>
          </cell>
          <cell r="T15">
            <v>-18610363</v>
          </cell>
          <cell r="W15">
            <v>-7221109</v>
          </cell>
        </row>
        <row r="16">
          <cell r="H16">
            <v>505939952</v>
          </cell>
          <cell r="N16">
            <v>496496000</v>
          </cell>
          <cell r="T16">
            <v>4000400</v>
          </cell>
          <cell r="Z16">
            <v>5443552</v>
          </cell>
        </row>
        <row r="17">
          <cell r="H17">
            <v>-32633000</v>
          </cell>
          <cell r="N17">
            <v>-32443000</v>
          </cell>
          <cell r="Z17">
            <v>-190000</v>
          </cell>
        </row>
      </sheetData>
      <sheetData sheetId="19">
        <row r="8">
          <cell r="G8">
            <v>334827601</v>
          </cell>
          <cell r="H8">
            <v>27520833</v>
          </cell>
          <cell r="I8">
            <v>108256380</v>
          </cell>
          <cell r="J8">
            <v>33973278</v>
          </cell>
          <cell r="K8">
            <v>133198739</v>
          </cell>
          <cell r="L8">
            <v>14999153</v>
          </cell>
          <cell r="M8">
            <v>7371837</v>
          </cell>
          <cell r="N8">
            <v>9507381</v>
          </cell>
        </row>
        <row r="9">
          <cell r="G9">
            <v>2314077236</v>
          </cell>
          <cell r="H9">
            <v>65324627</v>
          </cell>
          <cell r="I9">
            <v>1438882392</v>
          </cell>
          <cell r="J9">
            <v>730091886</v>
          </cell>
          <cell r="K9">
            <v>53080111</v>
          </cell>
          <cell r="L9">
            <v>12991416</v>
          </cell>
          <cell r="M9">
            <v>5653910</v>
          </cell>
          <cell r="N9">
            <v>8052894</v>
          </cell>
        </row>
        <row r="10">
          <cell r="G10">
            <v>14745518</v>
          </cell>
          <cell r="H10">
            <v>749181</v>
          </cell>
          <cell r="I10">
            <v>13996337</v>
          </cell>
        </row>
        <row r="11">
          <cell r="G11">
            <v>2747293</v>
          </cell>
          <cell r="H11">
            <v>40543</v>
          </cell>
          <cell r="I11">
            <v>1589622</v>
          </cell>
          <cell r="J11">
            <v>972346</v>
          </cell>
          <cell r="K11">
            <v>120572</v>
          </cell>
          <cell r="L11">
            <v>15876</v>
          </cell>
          <cell r="M11">
            <v>4167</v>
          </cell>
          <cell r="N11">
            <v>4167</v>
          </cell>
        </row>
        <row r="13">
          <cell r="G13">
            <v>56425422</v>
          </cell>
          <cell r="H13">
            <v>12666919</v>
          </cell>
          <cell r="I13">
            <v>16979938</v>
          </cell>
          <cell r="J13">
            <v>53555</v>
          </cell>
          <cell r="K13">
            <v>561693</v>
          </cell>
          <cell r="L13">
            <v>14938</v>
          </cell>
          <cell r="M13">
            <v>3650803</v>
          </cell>
          <cell r="N13">
            <v>22497576</v>
          </cell>
        </row>
        <row r="16">
          <cell r="G16">
            <v>3080345</v>
          </cell>
          <cell r="H16">
            <v>12600</v>
          </cell>
          <cell r="I16">
            <v>3067745</v>
          </cell>
        </row>
        <row r="18">
          <cell r="G18">
            <v>2402860036</v>
          </cell>
          <cell r="H18">
            <v>106827839</v>
          </cell>
          <cell r="I18">
            <v>1295820678</v>
          </cell>
          <cell r="J18">
            <v>742110839</v>
          </cell>
          <cell r="K18">
            <v>168755420</v>
          </cell>
          <cell r="L18">
            <v>30330420</v>
          </cell>
          <cell r="M18">
            <v>10180420</v>
          </cell>
          <cell r="N18">
            <v>48834420</v>
          </cell>
        </row>
        <row r="20">
          <cell r="G20">
            <v>576792225</v>
          </cell>
          <cell r="I20">
            <v>553858825</v>
          </cell>
          <cell r="K20">
            <v>22933400</v>
          </cell>
        </row>
        <row r="21">
          <cell r="G21">
            <v>374353830</v>
          </cell>
          <cell r="H21">
            <v>8733</v>
          </cell>
          <cell r="I21">
            <v>320124409</v>
          </cell>
          <cell r="J21">
            <v>25557643</v>
          </cell>
          <cell r="K21">
            <v>15809826</v>
          </cell>
          <cell r="L21">
            <v>216309</v>
          </cell>
          <cell r="M21">
            <v>12628837</v>
          </cell>
          <cell r="N21">
            <v>8073</v>
          </cell>
        </row>
        <row r="24">
          <cell r="H24">
            <v>0</v>
          </cell>
        </row>
        <row r="25">
          <cell r="G25">
            <v>736224</v>
          </cell>
          <cell r="H25">
            <v>30333</v>
          </cell>
          <cell r="I25">
            <v>60666</v>
          </cell>
          <cell r="J25">
            <v>312557</v>
          </cell>
          <cell r="K25">
            <v>287167</v>
          </cell>
          <cell r="L25">
            <v>15167</v>
          </cell>
          <cell r="M25">
            <v>15167</v>
          </cell>
          <cell r="N25">
            <v>15167</v>
          </cell>
        </row>
        <row r="28">
          <cell r="G28">
            <v>162775800</v>
          </cell>
          <cell r="H28">
            <v>344520</v>
          </cell>
          <cell r="I28">
            <v>150040000</v>
          </cell>
          <cell r="J28">
            <v>12391280</v>
          </cell>
        </row>
        <row r="29">
          <cell r="G29">
            <v>505896400</v>
          </cell>
          <cell r="I29">
            <v>496496000</v>
          </cell>
          <cell r="K29">
            <v>4000400</v>
          </cell>
          <cell r="M29">
            <v>5400000</v>
          </cell>
        </row>
        <row r="34">
          <cell r="G34">
            <v>180000</v>
          </cell>
        </row>
        <row r="37">
          <cell r="G37">
            <v>699930</v>
          </cell>
          <cell r="H37">
            <v>0</v>
          </cell>
          <cell r="I37">
            <v>699930</v>
          </cell>
        </row>
        <row r="38">
          <cell r="G38">
            <v>101441000</v>
          </cell>
          <cell r="I38">
            <v>89906000</v>
          </cell>
          <cell r="J38">
            <v>11535000</v>
          </cell>
        </row>
        <row r="41">
          <cell r="G41">
            <v>289477199</v>
          </cell>
          <cell r="H41">
            <v>83740000</v>
          </cell>
          <cell r="I41">
            <v>205737199</v>
          </cell>
        </row>
        <row r="44">
          <cell r="H44">
            <v>0</v>
          </cell>
        </row>
        <row r="45">
          <cell r="G45">
            <v>170655000</v>
          </cell>
          <cell r="H45">
            <v>49540000</v>
          </cell>
          <cell r="I45">
            <v>121115000</v>
          </cell>
        </row>
        <row r="47">
          <cell r="G47">
            <v>287865355</v>
          </cell>
          <cell r="H47">
            <v>71615568</v>
          </cell>
          <cell r="I47">
            <v>111461271</v>
          </cell>
          <cell r="J47">
            <v>52421146</v>
          </cell>
          <cell r="K47">
            <v>19755961</v>
          </cell>
          <cell r="L47">
            <v>4908130</v>
          </cell>
          <cell r="M47">
            <v>9570042</v>
          </cell>
          <cell r="N47">
            <v>18133237</v>
          </cell>
        </row>
        <row r="50">
          <cell r="G50">
            <v>6189355</v>
          </cell>
          <cell r="H50">
            <v>247943</v>
          </cell>
          <cell r="I50">
            <v>525613</v>
          </cell>
          <cell r="J50">
            <v>255517</v>
          </cell>
          <cell r="K50">
            <v>419152</v>
          </cell>
          <cell r="L50">
            <v>198183</v>
          </cell>
          <cell r="M50">
            <v>100995</v>
          </cell>
          <cell r="N50">
            <v>4441952</v>
          </cell>
        </row>
        <row r="51">
          <cell r="G51">
            <v>-1166940</v>
          </cell>
          <cell r="H51">
            <v>-34438</v>
          </cell>
          <cell r="I51">
            <v>-1091</v>
          </cell>
          <cell r="J51">
            <v>18468</v>
          </cell>
          <cell r="K51">
            <v>-17328</v>
          </cell>
          <cell r="L51">
            <v>1606</v>
          </cell>
          <cell r="M51">
            <v>-1685</v>
          </cell>
          <cell r="N51">
            <v>-1132472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B74"/>
  <sheetViews>
    <sheetView showGridLines="0" tabSelected="1" view="pageBreakPreview" topLeftCell="D1" zoomScale="90" zoomScaleNormal="85" zoomScaleSheetLayoutView="90" workbookViewId="0">
      <selection activeCell="AF15" sqref="AF15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16384" width="9" style="9"/>
  </cols>
  <sheetData>
    <row r="1" spans="1:28" x14ac:dyDescent="0.15">
      <c r="D1" s="203" t="s">
        <v>367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47" t="s">
        <v>341</v>
      </c>
      <c r="AA1" s="247"/>
    </row>
    <row r="2" spans="1:28" s="6" customFormat="1" ht="13.5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48" t="s">
        <v>338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</row>
    <row r="4" spans="1:28" ht="21" customHeight="1" x14ac:dyDescent="0.15">
      <c r="D4" s="249" t="s">
        <v>363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</row>
    <row r="5" spans="1:28" s="11" customFormat="1" ht="16.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 t="s">
        <v>331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244" t="s">
        <v>0</v>
      </c>
      <c r="E6" s="245"/>
      <c r="F6" s="245"/>
      <c r="G6" s="245"/>
      <c r="H6" s="245"/>
      <c r="I6" s="245"/>
      <c r="J6" s="245"/>
      <c r="K6" s="250"/>
      <c r="L6" s="250"/>
      <c r="M6" s="250"/>
      <c r="N6" s="250"/>
      <c r="O6" s="250"/>
      <c r="P6" s="251" t="s">
        <v>315</v>
      </c>
      <c r="Q6" s="252"/>
      <c r="R6" s="245" t="s">
        <v>0</v>
      </c>
      <c r="S6" s="245"/>
      <c r="T6" s="245"/>
      <c r="U6" s="245"/>
      <c r="V6" s="245"/>
      <c r="W6" s="245"/>
      <c r="X6" s="245"/>
      <c r="Y6" s="245"/>
      <c r="Z6" s="251" t="s">
        <v>315</v>
      </c>
      <c r="AA6" s="252"/>
    </row>
    <row r="7" spans="1:28" ht="14.6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200"/>
      <c r="P7" s="201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6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200"/>
      <c r="P8" s="25">
        <f>P9+P40</f>
        <v>11828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1138</v>
      </c>
      <c r="AA8" s="27"/>
    </row>
    <row r="9" spans="1:28" ht="14.6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200"/>
      <c r="P9" s="25">
        <f>P10+P26+P35+P36</f>
        <v>7552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1075</v>
      </c>
      <c r="AA9" s="27"/>
    </row>
    <row r="10" spans="1:28" ht="14.6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200"/>
      <c r="P10" s="25">
        <f>SUM(P11:P25)</f>
        <v>7550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333</v>
      </c>
      <c r="AA10" s="27"/>
    </row>
    <row r="11" spans="1:28" ht="14.6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200"/>
      <c r="P11" s="25">
        <v>301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63</v>
      </c>
      <c r="AA11" s="27"/>
    </row>
    <row r="12" spans="1:28" ht="14.6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200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333</v>
      </c>
      <c r="AA12" s="27"/>
    </row>
    <row r="13" spans="1:28" ht="14.6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200"/>
      <c r="P13" s="25">
        <v>25807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333</v>
      </c>
      <c r="AA13" s="27"/>
    </row>
    <row r="14" spans="1:28" ht="14.6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200"/>
      <c r="P14" s="25">
        <v>-19116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377</v>
      </c>
      <c r="AA14" s="27"/>
    </row>
    <row r="15" spans="1:28" ht="14.6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200"/>
      <c r="P15" s="25">
        <v>1674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249</v>
      </c>
      <c r="AA15" s="27"/>
    </row>
    <row r="16" spans="1:28" ht="14.6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200"/>
      <c r="P16" s="25">
        <v>-1116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204" t="s">
        <v>335</v>
      </c>
      <c r="AA16" s="27"/>
    </row>
    <row r="17" spans="1:27" ht="14.6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202"/>
      <c r="P17" s="25" t="s">
        <v>332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333</v>
      </c>
      <c r="AA17" s="27"/>
    </row>
    <row r="18" spans="1:27" ht="14.6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202"/>
      <c r="P18" s="25" t="s">
        <v>333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333</v>
      </c>
      <c r="AA18" s="27"/>
    </row>
    <row r="19" spans="1:27" ht="14.6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202"/>
      <c r="P19" s="25" t="s">
        <v>333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333</v>
      </c>
      <c r="AA19" s="27"/>
    </row>
    <row r="20" spans="1:27" ht="14.6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02"/>
      <c r="P20" s="25" t="s">
        <v>333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23</v>
      </c>
      <c r="AA20" s="27"/>
    </row>
    <row r="21" spans="1:27" ht="14.6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02"/>
      <c r="P21" s="25" t="s">
        <v>332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105</v>
      </c>
      <c r="AA21" s="27"/>
    </row>
    <row r="22" spans="1:27" ht="14.6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02"/>
      <c r="P22" s="25" t="s">
        <v>333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333</v>
      </c>
      <c r="AA22" s="27"/>
    </row>
    <row r="23" spans="1:27" ht="14.6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200"/>
      <c r="P23" s="25" t="s">
        <v>333</v>
      </c>
      <c r="Q23" s="26"/>
      <c r="R23" s="234" t="s">
        <v>99</v>
      </c>
      <c r="S23" s="235"/>
      <c r="T23" s="235"/>
      <c r="U23" s="235"/>
      <c r="V23" s="235"/>
      <c r="W23" s="235"/>
      <c r="X23" s="235"/>
      <c r="Y23" s="235"/>
      <c r="Z23" s="30">
        <f>Z8+Z14</f>
        <v>1515</v>
      </c>
      <c r="AA23" s="31"/>
    </row>
    <row r="24" spans="1:27" ht="14.6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200"/>
      <c r="P24" s="25" t="s">
        <v>333</v>
      </c>
      <c r="Q24" s="26"/>
      <c r="R24" s="19" t="s">
        <v>320</v>
      </c>
      <c r="S24" s="223"/>
      <c r="T24" s="223"/>
      <c r="U24" s="223"/>
      <c r="V24" s="223"/>
      <c r="W24" s="223"/>
      <c r="X24" s="223"/>
      <c r="Y24" s="223"/>
      <c r="Z24" s="32"/>
      <c r="AA24" s="33"/>
    </row>
    <row r="25" spans="1:27" ht="14.6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200"/>
      <c r="P25" s="204" t="s">
        <v>335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11828</v>
      </c>
      <c r="AA25" s="27"/>
    </row>
    <row r="26" spans="1:27" ht="14.6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200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-1246</v>
      </c>
      <c r="AA26" s="27"/>
    </row>
    <row r="27" spans="1:27" ht="14.6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200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6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200"/>
      <c r="P28" s="25" t="s">
        <v>332</v>
      </c>
      <c r="Q28" s="26"/>
      <c r="R28" s="236"/>
      <c r="S28" s="237"/>
      <c r="T28" s="237"/>
      <c r="U28" s="237"/>
      <c r="V28" s="237"/>
      <c r="W28" s="237"/>
      <c r="X28" s="237"/>
      <c r="Y28" s="237"/>
      <c r="Z28" s="25"/>
      <c r="AA28" s="27"/>
    </row>
    <row r="29" spans="1:27" ht="14.6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200"/>
      <c r="P29" s="25" t="s">
        <v>332</v>
      </c>
      <c r="Q29" s="26"/>
      <c r="R29" s="19"/>
      <c r="S29" s="223"/>
      <c r="T29" s="223"/>
      <c r="U29" s="223"/>
      <c r="V29" s="223"/>
      <c r="W29" s="223"/>
      <c r="X29" s="223"/>
      <c r="Y29" s="223"/>
      <c r="Z29" s="32"/>
      <c r="AA29" s="35"/>
    </row>
    <row r="30" spans="1:27" ht="14.6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200"/>
      <c r="P30" s="25" t="s">
        <v>333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6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200"/>
      <c r="P31" s="25" t="s">
        <v>333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6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200"/>
      <c r="P32" s="25" t="s">
        <v>332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6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200"/>
      <c r="P33" s="25" t="s">
        <v>333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6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200"/>
      <c r="P34" s="25" t="s">
        <v>333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6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202"/>
      <c r="P35" s="25">
        <v>2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6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202"/>
      <c r="P36" s="25">
        <v>0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6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202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6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200"/>
      <c r="P38" s="25" t="s">
        <v>332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6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200"/>
      <c r="P39" s="25" t="s">
        <v>333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6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200"/>
      <c r="P40" s="25">
        <f>SUM(P41,P45:P48,P51:P52)</f>
        <v>4276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6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200"/>
      <c r="P41" s="25">
        <f>SUM(P42:P44)</f>
        <v>26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6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200"/>
      <c r="P42" s="25">
        <v>26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6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200"/>
      <c r="P43" s="25" t="s">
        <v>332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6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200"/>
      <c r="P44" s="25" t="s">
        <v>333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6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200"/>
      <c r="P45" s="25" t="s">
        <v>333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6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200"/>
      <c r="P46" s="25" t="s">
        <v>332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6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200"/>
      <c r="P47" s="25" t="s">
        <v>333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6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200"/>
      <c r="P48" s="25">
        <f>SUM(P49:P50)</f>
        <v>4185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6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200"/>
      <c r="P49" s="25" t="s">
        <v>333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6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200"/>
      <c r="P50" s="25">
        <v>4185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6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200"/>
      <c r="P51" s="25">
        <v>65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6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200"/>
      <c r="P52" s="25" t="s">
        <v>333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6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200"/>
      <c r="P53" s="25">
        <f>SUM(P54:P57,P60:P62)</f>
        <v>269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6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200"/>
      <c r="P54" s="25">
        <v>237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6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200"/>
      <c r="P55" s="204">
        <v>32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6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200"/>
      <c r="P56" s="25" t="s">
        <v>333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6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200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6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200"/>
      <c r="P58" s="25" t="s">
        <v>333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6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200"/>
      <c r="P59" s="25" t="s">
        <v>332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6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200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6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200"/>
      <c r="P61" s="25" t="s">
        <v>333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6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200"/>
      <c r="P62" s="25" t="s">
        <v>343</v>
      </c>
      <c r="Q62" s="26"/>
      <c r="R62" s="238" t="s">
        <v>127</v>
      </c>
      <c r="S62" s="239"/>
      <c r="T62" s="239"/>
      <c r="U62" s="239"/>
      <c r="V62" s="239"/>
      <c r="W62" s="239"/>
      <c r="X62" s="239"/>
      <c r="Y62" s="240"/>
      <c r="Z62" s="39">
        <f>Z25+Z26</f>
        <v>10582</v>
      </c>
      <c r="AA62" s="40"/>
    </row>
    <row r="63" spans="1:27" ht="14.65" customHeight="1" thickBot="1" x14ac:dyDescent="0.2">
      <c r="A63" s="7" t="s">
        <v>1</v>
      </c>
      <c r="B63" s="7" t="s">
        <v>97</v>
      </c>
      <c r="D63" s="241" t="s">
        <v>2</v>
      </c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3"/>
      <c r="P63" s="41">
        <f>P8+P53</f>
        <v>12097</v>
      </c>
      <c r="Q63" s="42"/>
      <c r="R63" s="244" t="s">
        <v>321</v>
      </c>
      <c r="S63" s="245"/>
      <c r="T63" s="245"/>
      <c r="U63" s="245"/>
      <c r="V63" s="245"/>
      <c r="W63" s="245"/>
      <c r="X63" s="245"/>
      <c r="Y63" s="246"/>
      <c r="Z63" s="41">
        <f>Z23+Z62</f>
        <v>12097</v>
      </c>
      <c r="AA63" s="43"/>
    </row>
    <row r="64" spans="1:27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12">
    <mergeCell ref="Z1:AA1"/>
    <mergeCell ref="D3:AA3"/>
    <mergeCell ref="D4:AA4"/>
    <mergeCell ref="D6:O6"/>
    <mergeCell ref="P6:Q6"/>
    <mergeCell ref="R6:Y6"/>
    <mergeCell ref="Z6:AA6"/>
    <mergeCell ref="R23:Y23"/>
    <mergeCell ref="R28:Y28"/>
    <mergeCell ref="R62:Y62"/>
    <mergeCell ref="D63:O63"/>
    <mergeCell ref="R63:Y63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X39"/>
  <sheetViews>
    <sheetView view="pageBreakPreview" zoomScaleNormal="85" zoomScaleSheetLayoutView="100" workbookViewId="0">
      <pane xSplit="7" ySplit="4" topLeftCell="H21" activePane="bottomRight" state="frozen"/>
      <selection activeCell="H76" sqref="H76"/>
      <selection pane="topRight" activeCell="H76" sqref="H76"/>
      <selection pane="bottomLeft" activeCell="H76" sqref="H76"/>
      <selection pane="bottomRight" activeCell="H76" sqref="H76"/>
    </sheetView>
  </sheetViews>
  <sheetFormatPr defaultRowHeight="13.5" outlineLevelCol="1" x14ac:dyDescent="0.15"/>
  <cols>
    <col min="1" max="5" width="1.75" style="311" customWidth="1"/>
    <col min="6" max="6" width="19.375" style="311" customWidth="1"/>
    <col min="7" max="10" width="13.625" style="311" customWidth="1"/>
    <col min="11" max="11" width="13.625" style="311" hidden="1" customWidth="1" outlineLevel="1"/>
    <col min="12" max="12" width="7.625" style="311" hidden="1" customWidth="1" outlineLevel="1"/>
    <col min="13" max="13" width="4.625" style="311" hidden="1" customWidth="1" outlineLevel="1"/>
    <col min="14" max="14" width="13.625" style="311" customWidth="1" collapsed="1"/>
    <col min="15" max="15" width="13.625" style="311" customWidth="1"/>
    <col min="16" max="16" width="13.625" style="311" hidden="1" customWidth="1" outlineLevel="1"/>
    <col min="17" max="17" width="7.625" style="311" hidden="1" customWidth="1" outlineLevel="1"/>
    <col min="18" max="18" width="4.625" style="311" hidden="1" customWidth="1" outlineLevel="1"/>
    <col min="19" max="19" width="13.625" style="311" customWidth="1" collapsed="1"/>
    <col min="20" max="20" width="13.625" style="311" customWidth="1"/>
    <col min="21" max="21" width="13.625" style="311" hidden="1" customWidth="1" outlineLevel="1"/>
    <col min="22" max="22" width="7.625" style="311" hidden="1" customWidth="1" outlineLevel="1"/>
    <col min="23" max="23" width="4.625" style="311" hidden="1" customWidth="1" outlineLevel="1"/>
    <col min="24" max="24" width="9" style="311" collapsed="1"/>
    <col min="25" max="16384" width="9" style="311"/>
  </cols>
  <sheetData>
    <row r="1" spans="1:24" ht="14.25" customHeight="1" thickBot="1" x14ac:dyDescent="0.2">
      <c r="A1" s="312" t="s">
        <v>414</v>
      </c>
      <c r="B1" s="313"/>
      <c r="C1" s="313"/>
      <c r="D1" s="313"/>
      <c r="E1" s="313"/>
      <c r="T1" s="375" t="s">
        <v>394</v>
      </c>
    </row>
    <row r="2" spans="1:24" x14ac:dyDescent="0.15">
      <c r="A2" s="376" t="s">
        <v>0</v>
      </c>
      <c r="B2" s="377"/>
      <c r="C2" s="377"/>
      <c r="D2" s="377"/>
      <c r="E2" s="377"/>
      <c r="F2" s="378"/>
      <c r="G2" s="379" t="s">
        <v>395</v>
      </c>
      <c r="H2" s="380" t="s">
        <v>404</v>
      </c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1"/>
      <c r="U2" s="476"/>
      <c r="V2" s="476"/>
      <c r="W2" s="476"/>
    </row>
    <row r="3" spans="1:24" x14ac:dyDescent="0.15">
      <c r="A3" s="382"/>
      <c r="B3" s="383"/>
      <c r="C3" s="383"/>
      <c r="D3" s="383"/>
      <c r="E3" s="383"/>
      <c r="F3" s="384"/>
      <c r="G3" s="385"/>
      <c r="H3" s="477" t="s">
        <v>373</v>
      </c>
      <c r="I3" s="478"/>
      <c r="J3" s="478"/>
      <c r="K3" s="479"/>
      <c r="L3" s="479"/>
      <c r="M3" s="479"/>
      <c r="N3" s="478" t="s">
        <v>374</v>
      </c>
      <c r="O3" s="478"/>
      <c r="P3" s="479"/>
      <c r="Q3" s="479"/>
      <c r="R3" s="479"/>
      <c r="S3" s="478" t="s">
        <v>375</v>
      </c>
      <c r="T3" s="480"/>
      <c r="U3" s="479"/>
      <c r="V3" s="479"/>
      <c r="W3" s="479"/>
    </row>
    <row r="4" spans="1:24" x14ac:dyDescent="0.15">
      <c r="A4" s="389"/>
      <c r="B4" s="390"/>
      <c r="C4" s="390"/>
      <c r="D4" s="390"/>
      <c r="E4" s="390"/>
      <c r="F4" s="391"/>
      <c r="G4" s="392"/>
      <c r="H4" s="481" t="s">
        <v>405</v>
      </c>
      <c r="I4" s="479" t="s">
        <v>406</v>
      </c>
      <c r="J4" s="479" t="s">
        <v>407</v>
      </c>
      <c r="K4" s="479" t="s">
        <v>408</v>
      </c>
      <c r="L4" s="482" t="s">
        <v>409</v>
      </c>
      <c r="M4" s="483"/>
      <c r="N4" s="479" t="s">
        <v>410</v>
      </c>
      <c r="O4" s="479" t="s">
        <v>411</v>
      </c>
      <c r="P4" s="479" t="s">
        <v>408</v>
      </c>
      <c r="Q4" s="482" t="s">
        <v>409</v>
      </c>
      <c r="R4" s="483"/>
      <c r="S4" s="479" t="s">
        <v>412</v>
      </c>
      <c r="T4" s="484" t="s">
        <v>413</v>
      </c>
      <c r="U4" s="479" t="s">
        <v>408</v>
      </c>
      <c r="V4" s="482" t="s">
        <v>409</v>
      </c>
      <c r="W4" s="483"/>
    </row>
    <row r="5" spans="1:24" ht="13.5" customHeight="1" x14ac:dyDescent="0.15">
      <c r="A5" s="341" t="s">
        <v>133</v>
      </c>
      <c r="B5" s="342"/>
      <c r="C5" s="342"/>
      <c r="D5" s="342"/>
      <c r="E5" s="342"/>
      <c r="F5" s="342"/>
      <c r="G5" s="343">
        <f>-(G6-G27)</f>
        <v>-3073</v>
      </c>
      <c r="H5" s="394">
        <f t="shared" ref="H5:U5" si="0">-(H6-H27)</f>
        <v>-170</v>
      </c>
      <c r="I5" s="345">
        <f t="shared" si="0"/>
        <v>-1893</v>
      </c>
      <c r="J5" s="345">
        <f t="shared" si="0"/>
        <v>-759</v>
      </c>
      <c r="K5" s="345">
        <f t="shared" si="0"/>
        <v>-2822</v>
      </c>
      <c r="L5" s="345" t="b">
        <f>K5='行政コスト計算書（目的） (百万円単位)'!H6</f>
        <v>1</v>
      </c>
      <c r="M5" s="345">
        <f>K5-'行政コスト計算書（目的） (百万円単位)'!H6</f>
        <v>0</v>
      </c>
      <c r="N5" s="345">
        <f t="shared" si="0"/>
        <v>-171</v>
      </c>
      <c r="O5" s="345">
        <f t="shared" si="0"/>
        <v>-35</v>
      </c>
      <c r="P5" s="345">
        <f t="shared" si="0"/>
        <v>-206</v>
      </c>
      <c r="Q5" s="345" t="b">
        <f>P5='行政コスト計算書（目的） (百万円単位)'!I6</f>
        <v>1</v>
      </c>
      <c r="R5" s="345">
        <f>P5-'行政コスト計算書（目的） (百万円単位)'!I6</f>
        <v>0</v>
      </c>
      <c r="S5" s="345">
        <f t="shared" si="0"/>
        <v>-5</v>
      </c>
      <c r="T5" s="346">
        <f t="shared" si="0"/>
        <v>-40</v>
      </c>
      <c r="U5" s="345">
        <f t="shared" si="0"/>
        <v>-45</v>
      </c>
      <c r="V5" s="345" t="b">
        <f>U5='行政コスト計算書（目的） (百万円単位)'!J6</f>
        <v>1</v>
      </c>
      <c r="W5" s="345">
        <f>U5-'行政コスト計算書（目的） (百万円単位)'!J6</f>
        <v>0</v>
      </c>
      <c r="X5" s="311" t="b">
        <f>G5=SUM(H5:J5,N5:O5,S5:T5)</f>
        <v>1</v>
      </c>
    </row>
    <row r="6" spans="1:24" ht="13.5" customHeight="1" x14ac:dyDescent="0.15">
      <c r="A6" s="347"/>
      <c r="B6" s="348" t="s">
        <v>135</v>
      </c>
      <c r="C6" s="348"/>
      <c r="D6" s="348"/>
      <c r="E6" s="348"/>
      <c r="F6" s="348"/>
      <c r="G6" s="343">
        <f>SUM(G7,G22)</f>
        <v>4024</v>
      </c>
      <c r="H6" s="395">
        <f t="shared" ref="H6:U6" si="1">SUM(H7,H22)</f>
        <v>170</v>
      </c>
      <c r="I6" s="352">
        <f t="shared" si="1"/>
        <v>2767</v>
      </c>
      <c r="J6" s="352">
        <f t="shared" si="1"/>
        <v>785</v>
      </c>
      <c r="K6" s="352">
        <f t="shared" si="1"/>
        <v>3722</v>
      </c>
      <c r="L6" s="352" t="b">
        <f>K6='行政コスト計算書（目的） (百万円単位)'!H7</f>
        <v>1</v>
      </c>
      <c r="M6" s="352">
        <f>K6-'行政コスト計算書（目的） (百万円単位)'!H7</f>
        <v>0</v>
      </c>
      <c r="N6" s="352">
        <f t="shared" si="1"/>
        <v>210</v>
      </c>
      <c r="O6" s="352">
        <f t="shared" si="1"/>
        <v>35</v>
      </c>
      <c r="P6" s="352">
        <f t="shared" si="1"/>
        <v>245</v>
      </c>
      <c r="Q6" s="352" t="b">
        <f>P6='行政コスト計算書（目的） (百万円単位)'!I7</f>
        <v>1</v>
      </c>
      <c r="R6" s="352">
        <f>P6-'行政コスト計算書（目的） (百万円単位)'!I7</f>
        <v>0</v>
      </c>
      <c r="S6" s="352">
        <f t="shared" si="1"/>
        <v>17</v>
      </c>
      <c r="T6" s="353">
        <f t="shared" si="1"/>
        <v>40</v>
      </c>
      <c r="U6" s="352">
        <f t="shared" si="1"/>
        <v>57</v>
      </c>
      <c r="V6" s="352" t="b">
        <f>U6='行政コスト計算書（目的） (百万円単位)'!J7</f>
        <v>1</v>
      </c>
      <c r="W6" s="352">
        <f>U6-'行政コスト計算書（目的） (百万円単位)'!J7</f>
        <v>0</v>
      </c>
      <c r="X6" s="311" t="b">
        <f t="shared" ref="X6:X39" si="2">G6=SUM(H6:J6,N6:O6,S6:T6)</f>
        <v>1</v>
      </c>
    </row>
    <row r="7" spans="1:24" ht="13.5" customHeight="1" x14ac:dyDescent="0.15">
      <c r="A7" s="347"/>
      <c r="B7" s="348"/>
      <c r="C7" s="348" t="s">
        <v>137</v>
      </c>
      <c r="D7" s="348"/>
      <c r="E7" s="348"/>
      <c r="F7" s="348"/>
      <c r="G7" s="343">
        <f>SUM(G8,G13,G18)</f>
        <v>3965</v>
      </c>
      <c r="H7" s="394">
        <f t="shared" ref="H7:U7" si="3">SUM(H8,H13,H18)</f>
        <v>157</v>
      </c>
      <c r="I7" s="352">
        <f t="shared" si="3"/>
        <v>2747</v>
      </c>
      <c r="J7" s="352">
        <f t="shared" si="3"/>
        <v>785</v>
      </c>
      <c r="K7" s="352">
        <f t="shared" si="3"/>
        <v>3689</v>
      </c>
      <c r="L7" s="352" t="b">
        <f>K7='行政コスト計算書（目的） (百万円単位)'!H8</f>
        <v>1</v>
      </c>
      <c r="M7" s="352">
        <f>K7-'行政コスト計算書（目的） (百万円単位)'!H8</f>
        <v>0</v>
      </c>
      <c r="N7" s="352">
        <f t="shared" si="3"/>
        <v>210</v>
      </c>
      <c r="O7" s="352">
        <f t="shared" si="3"/>
        <v>35</v>
      </c>
      <c r="P7" s="352">
        <f t="shared" si="3"/>
        <v>245</v>
      </c>
      <c r="Q7" s="352" t="b">
        <f>P7='行政コスト計算書（目的） (百万円単位)'!I8</f>
        <v>1</v>
      </c>
      <c r="R7" s="352">
        <f>P7-'行政コスト計算書（目的） (百万円単位)'!I8</f>
        <v>0</v>
      </c>
      <c r="S7" s="352">
        <f t="shared" si="3"/>
        <v>13</v>
      </c>
      <c r="T7" s="353">
        <f t="shared" si="3"/>
        <v>18</v>
      </c>
      <c r="U7" s="352">
        <f t="shared" si="3"/>
        <v>31</v>
      </c>
      <c r="V7" s="352" t="b">
        <f>U7='行政コスト計算書（目的） (百万円単位)'!J8</f>
        <v>1</v>
      </c>
      <c r="W7" s="352">
        <f>U7-'行政コスト計算書（目的） (百万円単位)'!J8</f>
        <v>0</v>
      </c>
      <c r="X7" s="311" t="b">
        <f t="shared" si="2"/>
        <v>1</v>
      </c>
    </row>
    <row r="8" spans="1:24" ht="13.5" customHeight="1" x14ac:dyDescent="0.15">
      <c r="A8" s="347"/>
      <c r="B8" s="348"/>
      <c r="C8" s="348"/>
      <c r="D8" s="348" t="s">
        <v>139</v>
      </c>
      <c r="E8" s="348"/>
      <c r="F8" s="348"/>
      <c r="G8" s="343">
        <f>SUM(G9:G12)</f>
        <v>339</v>
      </c>
      <c r="H8" s="395">
        <f t="shared" ref="H8:T8" si="4">SUM(H9:H12)</f>
        <v>28</v>
      </c>
      <c r="I8" s="352">
        <f t="shared" si="4"/>
        <v>106</v>
      </c>
      <c r="J8" s="352">
        <f t="shared" si="4"/>
        <v>35</v>
      </c>
      <c r="K8" s="352">
        <f t="shared" si="4"/>
        <v>169</v>
      </c>
      <c r="L8" s="352" t="b">
        <f>K8='行政コスト計算書（目的） (百万円単位)'!H9</f>
        <v>1</v>
      </c>
      <c r="M8" s="352">
        <f>K8-'行政コスト計算書（目的） (百万円単位)'!H9</f>
        <v>0</v>
      </c>
      <c r="N8" s="352">
        <f t="shared" si="4"/>
        <v>138</v>
      </c>
      <c r="O8" s="352">
        <f t="shared" si="4"/>
        <v>15</v>
      </c>
      <c r="P8" s="352">
        <f t="shared" si="4"/>
        <v>153</v>
      </c>
      <c r="Q8" s="352" t="b">
        <f>P8='行政コスト計算書（目的） (百万円単位)'!I9</f>
        <v>1</v>
      </c>
      <c r="R8" s="352">
        <f>P8-'行政コスト計算書（目的） (百万円単位)'!I9</f>
        <v>0</v>
      </c>
      <c r="S8" s="352">
        <f t="shared" si="4"/>
        <v>7</v>
      </c>
      <c r="T8" s="353">
        <f t="shared" si="4"/>
        <v>10</v>
      </c>
      <c r="U8" s="352">
        <f t="shared" ref="U8" si="5">SUM(U9:U12)</f>
        <v>17</v>
      </c>
      <c r="V8" s="352" t="b">
        <f>U8='行政コスト計算書（目的） (百万円単位)'!J9</f>
        <v>1</v>
      </c>
      <c r="W8" s="352">
        <f>U8-'行政コスト計算書（目的） (百万円単位)'!J9</f>
        <v>0</v>
      </c>
      <c r="X8" s="311" t="b">
        <f t="shared" si="2"/>
        <v>1</v>
      </c>
    </row>
    <row r="9" spans="1:24" ht="13.5" customHeight="1" x14ac:dyDescent="0.15">
      <c r="A9" s="347"/>
      <c r="B9" s="348"/>
      <c r="C9" s="348"/>
      <c r="D9" s="348"/>
      <c r="E9" s="348" t="s">
        <v>141</v>
      </c>
      <c r="F9" s="348"/>
      <c r="G9" s="343">
        <f>ROUND('[2]行政コスト計算書（事業）'!G9/1000000,0)</f>
        <v>274</v>
      </c>
      <c r="H9" s="395">
        <f>ROUND('[2]行政コスト計算書（事業）'!H9/1000000,0)</f>
        <v>23</v>
      </c>
      <c r="I9" s="374">
        <f>ROUND('[2]行政コスト計算書（事業）'!I9/1000000,0)-1</f>
        <v>95</v>
      </c>
      <c r="J9" s="352">
        <f>ROUND('[2]行政コスト計算書（事業）'!J9/1000000,0)</f>
        <v>28</v>
      </c>
      <c r="K9" s="352">
        <f>SUM(H9:J9)</f>
        <v>146</v>
      </c>
      <c r="L9" s="352" t="b">
        <f>K9='行政コスト計算書（目的） (百万円単位)'!H10</f>
        <v>1</v>
      </c>
      <c r="M9" s="352">
        <f>K9-'行政コスト計算書（目的） (百万円単位)'!H10</f>
        <v>0</v>
      </c>
      <c r="N9" s="352">
        <f>ROUND('[2]行政コスト計算書（事業）'!K9/1000000,0)</f>
        <v>111</v>
      </c>
      <c r="O9" s="399">
        <f>ROUND('[2]行政コスト計算書（事業）'!L9/1000000,0)-1</f>
        <v>5</v>
      </c>
      <c r="P9" s="352">
        <f>SUM(N9:O9)</f>
        <v>116</v>
      </c>
      <c r="Q9" s="352" t="b">
        <f>P9='行政コスト計算書（目的） (百万円単位)'!I10</f>
        <v>1</v>
      </c>
      <c r="R9" s="352">
        <f>P9-'行政コスト計算書（目的） (百万円単位)'!I10</f>
        <v>0</v>
      </c>
      <c r="S9" s="352">
        <f>ROUND('[2]行政コスト計算書（事業）'!M9/1000000,0)</f>
        <v>6</v>
      </c>
      <c r="T9" s="353">
        <f>ROUND('[2]行政コスト計算書（事業）'!N9/1000000,0)</f>
        <v>6</v>
      </c>
      <c r="U9" s="352">
        <f>SUM(S9:T9)</f>
        <v>12</v>
      </c>
      <c r="V9" s="352" t="b">
        <f>U9='行政コスト計算書（目的） (百万円単位)'!J10</f>
        <v>1</v>
      </c>
      <c r="W9" s="352">
        <f>U9-'行政コスト計算書（目的） (百万円単位)'!J10</f>
        <v>0</v>
      </c>
      <c r="X9" s="311" t="b">
        <f t="shared" si="2"/>
        <v>1</v>
      </c>
    </row>
    <row r="10" spans="1:24" ht="13.5" customHeight="1" x14ac:dyDescent="0.15">
      <c r="A10" s="341"/>
      <c r="B10" s="342"/>
      <c r="C10" s="342"/>
      <c r="D10" s="342"/>
      <c r="E10" s="342" t="s">
        <v>143</v>
      </c>
      <c r="F10" s="342"/>
      <c r="G10" s="343">
        <f>ROUND('[2]行政コスト計算書（事業）'!G10/1000000,0)</f>
        <v>23</v>
      </c>
      <c r="H10" s="395">
        <f>ROUND('[2]行政コスト計算書（事業）'!H10/1000000,0)</f>
        <v>2</v>
      </c>
      <c r="I10" s="352">
        <f>ROUND('[2]行政コスト計算書（事業）'!I10/1000000,0)</f>
        <v>6</v>
      </c>
      <c r="J10" s="399">
        <f>ROUND('[2]行政コスト計算書（事業）'!J10/1000000,0)+1</f>
        <v>3</v>
      </c>
      <c r="K10" s="352">
        <f t="shared" ref="K10:K12" si="6">SUM(H10:J10)</f>
        <v>11</v>
      </c>
      <c r="L10" s="352" t="b">
        <f>K10='行政コスト計算書（目的） (百万円単位)'!H11</f>
        <v>1</v>
      </c>
      <c r="M10" s="352">
        <f>K10-'行政コスト計算書（目的） (百万円単位)'!H11</f>
        <v>0</v>
      </c>
      <c r="N10" s="352">
        <f>ROUND('[2]行政コスト計算書（事業）'!K10/1000000,0)</f>
        <v>10</v>
      </c>
      <c r="O10" s="352">
        <f>ROUND('[2]行政コスト計算書（事業）'!L10/1000000,0)</f>
        <v>1</v>
      </c>
      <c r="P10" s="352">
        <f t="shared" ref="P10:P12" si="7">SUM(N10:O10)</f>
        <v>11</v>
      </c>
      <c r="Q10" s="352" t="b">
        <f>P10='行政コスト計算書（目的） (百万円単位)'!I11</f>
        <v>1</v>
      </c>
      <c r="R10" s="352">
        <f>P10-'行政コスト計算書（目的） (百万円単位)'!I11</f>
        <v>0</v>
      </c>
      <c r="S10" s="374">
        <f>ROUND('[2]行政コスト計算書（事業）'!M10/1000000,0)-1</f>
        <v>0</v>
      </c>
      <c r="T10" s="353">
        <f>ROUND('[2]行政コスト計算書（事業）'!N10/1000000,0)</f>
        <v>1</v>
      </c>
      <c r="U10" s="352">
        <f t="shared" ref="U10:U12" si="8">SUM(S10:T10)</f>
        <v>1</v>
      </c>
      <c r="V10" s="352" t="b">
        <f>U10='行政コスト計算書（目的） (百万円単位)'!J11</f>
        <v>1</v>
      </c>
      <c r="W10" s="352">
        <f>U10-'行政コスト計算書（目的） (百万円単位)'!J11</f>
        <v>0</v>
      </c>
      <c r="X10" s="311" t="b">
        <f t="shared" si="2"/>
        <v>1</v>
      </c>
    </row>
    <row r="11" spans="1:24" ht="13.5" customHeight="1" x14ac:dyDescent="0.15">
      <c r="A11" s="347"/>
      <c r="B11" s="348"/>
      <c r="C11" s="348"/>
      <c r="D11" s="348"/>
      <c r="E11" s="361" t="s">
        <v>145</v>
      </c>
      <c r="F11" s="348"/>
      <c r="G11" s="343">
        <f>ROUND('[2]行政コスト計算書（事業）'!G11/1000000,0)</f>
        <v>7</v>
      </c>
      <c r="H11" s="395">
        <f>ROUND('[2]行政コスト計算書（事業）'!H11/1000000,0)</f>
        <v>0</v>
      </c>
      <c r="I11" s="352">
        <f>ROUND('[2]行政コスト計算書（事業）'!I11/1000000,0)</f>
        <v>1</v>
      </c>
      <c r="J11" s="399">
        <f>ROUND('[2]行政コスト計算書（事業）'!J11/1000000,0)+1</f>
        <v>1</v>
      </c>
      <c r="K11" s="352">
        <f t="shared" si="6"/>
        <v>2</v>
      </c>
      <c r="L11" s="352" t="b">
        <f>K11='行政コスト計算書（目的） (百万円単位)'!H12</f>
        <v>1</v>
      </c>
      <c r="M11" s="352">
        <f>K11-'行政コスト計算書（目的） (百万円単位)'!H12</f>
        <v>0</v>
      </c>
      <c r="N11" s="352">
        <f>ROUND('[2]行政コスト計算書（事業）'!K11/1000000,0)</f>
        <v>5</v>
      </c>
      <c r="O11" s="352">
        <f>ROUND('[2]行政コスト計算書（事業）'!L11/1000000,0)</f>
        <v>0</v>
      </c>
      <c r="P11" s="352">
        <f t="shared" si="7"/>
        <v>5</v>
      </c>
      <c r="Q11" s="352" t="b">
        <f>P11='行政コスト計算書（目的） (百万円単位)'!I12</f>
        <v>1</v>
      </c>
      <c r="R11" s="352">
        <f>P11-'行政コスト計算書（目的） (百万円単位)'!I12</f>
        <v>0</v>
      </c>
      <c r="S11" s="352">
        <f>ROUND('[2]行政コスト計算書（事業）'!M11/1000000,0)</f>
        <v>0</v>
      </c>
      <c r="T11" s="353">
        <f>ROUND('[2]行政コスト計算書（事業）'!N11/1000000,0)</f>
        <v>0</v>
      </c>
      <c r="U11" s="352">
        <f t="shared" si="8"/>
        <v>0</v>
      </c>
      <c r="V11" s="352" t="b">
        <f>U11='行政コスト計算書（目的） (百万円単位)'!J12</f>
        <v>1</v>
      </c>
      <c r="W11" s="352">
        <f>U11-'行政コスト計算書（目的） (百万円単位)'!J12</f>
        <v>0</v>
      </c>
      <c r="X11" s="311" t="b">
        <f t="shared" si="2"/>
        <v>1</v>
      </c>
    </row>
    <row r="12" spans="1:24" ht="13.5" customHeight="1" x14ac:dyDescent="0.15">
      <c r="A12" s="341"/>
      <c r="B12" s="342"/>
      <c r="C12" s="342"/>
      <c r="D12" s="342"/>
      <c r="E12" s="342" t="s">
        <v>35</v>
      </c>
      <c r="F12" s="342"/>
      <c r="G12" s="343">
        <f>ROUND('[2]行政コスト計算書（事業）'!G12/1000000,0)</f>
        <v>35</v>
      </c>
      <c r="H12" s="395">
        <f>ROUND('[2]行政コスト計算書（事業）'!H12/1000000,0)</f>
        <v>3</v>
      </c>
      <c r="I12" s="352">
        <f>ROUND('[2]行政コスト計算書（事業）'!I12/1000000,0)</f>
        <v>4</v>
      </c>
      <c r="J12" s="352">
        <f>ROUND('[2]行政コスト計算書（事業）'!J12/1000000,0)</f>
        <v>3</v>
      </c>
      <c r="K12" s="352">
        <f t="shared" si="6"/>
        <v>10</v>
      </c>
      <c r="L12" s="352" t="b">
        <f>K12='行政コスト計算書（目的） (百万円単位)'!H13</f>
        <v>1</v>
      </c>
      <c r="M12" s="352">
        <f>K12-'行政コスト計算書（目的） (百万円単位)'!H13</f>
        <v>0</v>
      </c>
      <c r="N12" s="352">
        <f>ROUND('[2]行政コスト計算書（事業）'!K12/1000000,0)</f>
        <v>12</v>
      </c>
      <c r="O12" s="352">
        <f>ROUND('[2]行政コスト計算書（事業）'!L12/1000000,0)</f>
        <v>9</v>
      </c>
      <c r="P12" s="352">
        <f t="shared" si="7"/>
        <v>21</v>
      </c>
      <c r="Q12" s="352" t="b">
        <f>P12='行政コスト計算書（目的） (百万円単位)'!I13</f>
        <v>1</v>
      </c>
      <c r="R12" s="352">
        <f>P12-'行政コスト計算書（目的） (百万円単位)'!I13</f>
        <v>0</v>
      </c>
      <c r="S12" s="352">
        <f>ROUND('[2]行政コスト計算書（事業）'!M12/1000000,0)</f>
        <v>1</v>
      </c>
      <c r="T12" s="353">
        <f>ROUND('[2]行政コスト計算書（事業）'!N12/1000000,0)</f>
        <v>3</v>
      </c>
      <c r="U12" s="352">
        <f t="shared" si="8"/>
        <v>4</v>
      </c>
      <c r="V12" s="352" t="b">
        <f>U12='行政コスト計算書（目的） (百万円単位)'!J13</f>
        <v>1</v>
      </c>
      <c r="W12" s="352">
        <f>U12-'行政コスト計算書（目的） (百万円単位)'!J13</f>
        <v>0</v>
      </c>
      <c r="X12" s="311" t="b">
        <f t="shared" si="2"/>
        <v>1</v>
      </c>
    </row>
    <row r="13" spans="1:24" ht="13.5" customHeight="1" x14ac:dyDescent="0.15">
      <c r="A13" s="347"/>
      <c r="B13" s="348"/>
      <c r="C13" s="348"/>
      <c r="D13" s="348" t="s">
        <v>148</v>
      </c>
      <c r="E13" s="348"/>
      <c r="F13" s="348"/>
      <c r="G13" s="343">
        <f>SUM(G14:G17)</f>
        <v>3608</v>
      </c>
      <c r="H13" s="395">
        <f t="shared" ref="H13:T13" si="9">SUM(H14:H17)</f>
        <v>128</v>
      </c>
      <c r="I13" s="352">
        <f t="shared" si="9"/>
        <v>2625</v>
      </c>
      <c r="J13" s="352">
        <f t="shared" si="9"/>
        <v>749</v>
      </c>
      <c r="K13" s="352">
        <f t="shared" si="9"/>
        <v>3502</v>
      </c>
      <c r="L13" s="352" t="b">
        <f>K13='行政コスト計算書（目的） (百万円単位)'!H14</f>
        <v>1</v>
      </c>
      <c r="M13" s="352">
        <f>K13-'行政コスト計算書（目的） (百万円単位)'!H14</f>
        <v>0</v>
      </c>
      <c r="N13" s="352">
        <f t="shared" si="9"/>
        <v>72</v>
      </c>
      <c r="O13" s="352">
        <f t="shared" si="9"/>
        <v>20</v>
      </c>
      <c r="P13" s="352">
        <f t="shared" si="9"/>
        <v>92</v>
      </c>
      <c r="Q13" s="352" t="b">
        <f>P13='行政コスト計算書（目的） (百万円単位)'!I14</f>
        <v>1</v>
      </c>
      <c r="R13" s="352">
        <f>P13-'行政コスト計算書（目的） (百万円単位)'!I14</f>
        <v>0</v>
      </c>
      <c r="S13" s="352">
        <f t="shared" si="9"/>
        <v>6</v>
      </c>
      <c r="T13" s="353">
        <f t="shared" si="9"/>
        <v>8</v>
      </c>
      <c r="U13" s="352">
        <f t="shared" ref="U13" si="10">SUM(U14:U17)</f>
        <v>14</v>
      </c>
      <c r="V13" s="352" t="b">
        <f>U13='行政コスト計算書（目的） (百万円単位)'!J14</f>
        <v>1</v>
      </c>
      <c r="W13" s="352">
        <f>U13-'行政コスト計算書（目的） (百万円単位)'!J14</f>
        <v>0</v>
      </c>
      <c r="X13" s="311" t="b">
        <f t="shared" si="2"/>
        <v>1</v>
      </c>
    </row>
    <row r="14" spans="1:24" ht="13.5" customHeight="1" x14ac:dyDescent="0.15">
      <c r="A14" s="341"/>
      <c r="B14" s="342"/>
      <c r="C14" s="342"/>
      <c r="D14" s="342"/>
      <c r="E14" s="342" t="s">
        <v>150</v>
      </c>
      <c r="F14" s="342"/>
      <c r="G14" s="343">
        <f>ROUND('[2]行政コスト計算書（事業）'!G14/1000000,0)</f>
        <v>1795</v>
      </c>
      <c r="H14" s="395">
        <f>ROUND('[2]行政コスト計算書（事業）'!H14/1000000,0)</f>
        <v>64</v>
      </c>
      <c r="I14" s="352">
        <f>ROUND('[2]行政コスト計算書（事業）'!I14/1000000,0)</f>
        <v>984</v>
      </c>
      <c r="J14" s="352">
        <f>ROUND('[2]行政コスト計算書（事業）'!J14/1000000,0)</f>
        <v>671</v>
      </c>
      <c r="K14" s="352">
        <f t="shared" ref="K14:K17" si="11">SUM(H14:J14)</f>
        <v>1719</v>
      </c>
      <c r="L14" s="352" t="b">
        <f>K14='行政コスト計算書（目的） (百万円単位)'!H15</f>
        <v>1</v>
      </c>
      <c r="M14" s="352">
        <f>K14-'行政コスト計算書（目的） (百万円単位)'!H15</f>
        <v>0</v>
      </c>
      <c r="N14" s="352">
        <f>ROUND('[2]行政コスト計算書（事業）'!K14/1000000,0)</f>
        <v>50</v>
      </c>
      <c r="O14" s="352">
        <f>ROUND('[2]行政コスト計算書（事業）'!L14/1000000,0)</f>
        <v>12</v>
      </c>
      <c r="P14" s="352">
        <f t="shared" ref="P14:P17" si="12">SUM(N14:O14)</f>
        <v>62</v>
      </c>
      <c r="Q14" s="352" t="b">
        <f>P14='行政コスト計算書（目的） (百万円単位)'!I15</f>
        <v>1</v>
      </c>
      <c r="R14" s="352">
        <f>P14-'行政コスト計算書（目的） (百万円単位)'!I15</f>
        <v>0</v>
      </c>
      <c r="S14" s="352">
        <f>ROUND('[2]行政コスト計算書（事業）'!M14/1000000,0)</f>
        <v>6</v>
      </c>
      <c r="T14" s="353">
        <f>ROUND('[2]行政コスト計算書（事業）'!N14/1000000,0)</f>
        <v>8</v>
      </c>
      <c r="U14" s="352">
        <f>SUM(S14:T14)</f>
        <v>14</v>
      </c>
      <c r="V14" s="352" t="b">
        <f>U14='行政コスト計算書（目的） (百万円単位)'!J15</f>
        <v>1</v>
      </c>
      <c r="W14" s="352">
        <f>U14-'行政コスト計算書（目的） (百万円単位)'!J15</f>
        <v>0</v>
      </c>
      <c r="X14" s="311" t="b">
        <f t="shared" si="2"/>
        <v>1</v>
      </c>
    </row>
    <row r="15" spans="1:24" ht="13.5" customHeight="1" x14ac:dyDescent="0.15">
      <c r="A15" s="347"/>
      <c r="B15" s="348"/>
      <c r="C15" s="348"/>
      <c r="D15" s="348"/>
      <c r="E15" s="348" t="s">
        <v>152</v>
      </c>
      <c r="F15" s="348"/>
      <c r="G15" s="343">
        <f>ROUND('[2]行政コスト計算書（事業）'!G15/1000000,0)</f>
        <v>518</v>
      </c>
      <c r="H15" s="395">
        <f>ROUND('[2]行政コスト計算書（事業）'!H15/1000000,0)</f>
        <v>1</v>
      </c>
      <c r="I15" s="352">
        <f>ROUND('[2]行政コスト計算書（事業）'!I15/1000000,0)</f>
        <v>455</v>
      </c>
      <c r="J15" s="352">
        <f>ROUND('[2]行政コスト計算書（事業）'!J15/1000000,0)</f>
        <v>59</v>
      </c>
      <c r="K15" s="352">
        <f t="shared" si="11"/>
        <v>515</v>
      </c>
      <c r="L15" s="352" t="b">
        <f>K15='行政コスト計算書（目的） (百万円単位)'!H16</f>
        <v>1</v>
      </c>
      <c r="M15" s="352">
        <f>K15-'行政コスト計算書（目的） (百万円単位)'!H16</f>
        <v>0</v>
      </c>
      <c r="N15" s="352">
        <f>ROUND('[2]行政コスト計算書（事業）'!K15/1000000,0)</f>
        <v>2</v>
      </c>
      <c r="O15" s="352">
        <f>ROUND('[2]行政コスト計算書（事業）'!L15/1000000,0)</f>
        <v>1</v>
      </c>
      <c r="P15" s="352">
        <f t="shared" si="12"/>
        <v>3</v>
      </c>
      <c r="Q15" s="352" t="b">
        <f>P15='行政コスト計算書（目的） (百万円単位)'!I16</f>
        <v>1</v>
      </c>
      <c r="R15" s="352">
        <f>P15-'行政コスト計算書（目的） (百万円単位)'!I16</f>
        <v>0</v>
      </c>
      <c r="S15" s="352" t="s">
        <v>379</v>
      </c>
      <c r="T15" s="353" t="s">
        <v>379</v>
      </c>
      <c r="U15" s="352"/>
      <c r="V15" s="352"/>
      <c r="W15" s="352"/>
      <c r="X15" s="311" t="b">
        <f t="shared" si="2"/>
        <v>1</v>
      </c>
    </row>
    <row r="16" spans="1:24" ht="13.5" customHeight="1" x14ac:dyDescent="0.15">
      <c r="A16" s="341"/>
      <c r="B16" s="342"/>
      <c r="C16" s="342"/>
      <c r="D16" s="342"/>
      <c r="E16" s="342" t="s">
        <v>154</v>
      </c>
      <c r="F16" s="342"/>
      <c r="G16" s="343">
        <f>ROUND('[2]行政コスト計算書（事業）'!G16/1000000,0)</f>
        <v>1294</v>
      </c>
      <c r="H16" s="395">
        <f>ROUND('[2]行政コスト計算書（事業）'!H16/1000000,0)</f>
        <v>63</v>
      </c>
      <c r="I16" s="352">
        <f>ROUND('[2]行政コスト計算書（事業）'!I16/1000000,0)</f>
        <v>1186</v>
      </c>
      <c r="J16" s="352">
        <f>ROUND('[2]行政コスト計算書（事業）'!J16/1000000,0)</f>
        <v>19</v>
      </c>
      <c r="K16" s="352">
        <f t="shared" si="11"/>
        <v>1268</v>
      </c>
      <c r="L16" s="352" t="b">
        <f>K16='行政コスト計算書（目的） (百万円単位)'!H17</f>
        <v>1</v>
      </c>
      <c r="M16" s="352">
        <f>K16-'行政コスト計算書（目的） (百万円単位)'!H17</f>
        <v>0</v>
      </c>
      <c r="N16" s="352">
        <f>ROUND('[2]行政コスト計算書（事業）'!K16/1000000,0)</f>
        <v>19</v>
      </c>
      <c r="O16" s="352">
        <f>ROUND('[2]行政コスト計算書（事業）'!L16/1000000,0)</f>
        <v>7</v>
      </c>
      <c r="P16" s="352">
        <f t="shared" si="12"/>
        <v>26</v>
      </c>
      <c r="Q16" s="352" t="b">
        <f>P16='行政コスト計算書（目的） (百万円単位)'!I17</f>
        <v>1</v>
      </c>
      <c r="R16" s="352">
        <f>P16-'行政コスト計算書（目的） (百万円単位)'!I17</f>
        <v>0</v>
      </c>
      <c r="S16" s="352" t="s">
        <v>379</v>
      </c>
      <c r="T16" s="353" t="s">
        <v>379</v>
      </c>
      <c r="U16" s="352"/>
      <c r="V16" s="352"/>
      <c r="W16" s="352"/>
      <c r="X16" s="311" t="b">
        <f t="shared" si="2"/>
        <v>1</v>
      </c>
    </row>
    <row r="17" spans="1:24" ht="13.5" customHeight="1" x14ac:dyDescent="0.15">
      <c r="A17" s="347"/>
      <c r="B17" s="348"/>
      <c r="C17" s="348"/>
      <c r="D17" s="348"/>
      <c r="E17" s="348" t="s">
        <v>35</v>
      </c>
      <c r="F17" s="348"/>
      <c r="G17" s="343">
        <f>ROUND('[2]行政コスト計算書（事業）'!G17/1000000,0)</f>
        <v>1</v>
      </c>
      <c r="H17" s="395">
        <f>ROUND('[2]行政コスト計算書（事業）'!H17/1000000,0)</f>
        <v>0</v>
      </c>
      <c r="I17" s="352">
        <f>ROUND('[2]行政コスト計算書（事業）'!I17/1000000,0)</f>
        <v>0</v>
      </c>
      <c r="J17" s="352">
        <f>ROUND('[2]行政コスト計算書（事業）'!J17/1000000,0)</f>
        <v>0</v>
      </c>
      <c r="K17" s="352">
        <f t="shared" si="11"/>
        <v>0</v>
      </c>
      <c r="L17" s="352" t="b">
        <f>K17='行政コスト計算書（目的） (百万円単位)'!H18</f>
        <v>1</v>
      </c>
      <c r="M17" s="352">
        <f>K17-'行政コスト計算書（目的） (百万円単位)'!H18</f>
        <v>0</v>
      </c>
      <c r="N17" s="352">
        <f>ROUND('[2]行政コスト計算書（事業）'!K17/1000000,0)</f>
        <v>1</v>
      </c>
      <c r="O17" s="352">
        <f>ROUND('[2]行政コスト計算書（事業）'!L17/1000000,0)</f>
        <v>0</v>
      </c>
      <c r="P17" s="352">
        <f t="shared" si="12"/>
        <v>1</v>
      </c>
      <c r="Q17" s="352" t="b">
        <f>P17='行政コスト計算書（目的） (百万円単位)'!I18</f>
        <v>1</v>
      </c>
      <c r="R17" s="352">
        <f>P17-'行政コスト計算書（目的） (百万円単位)'!I18</f>
        <v>0</v>
      </c>
      <c r="S17" s="352">
        <f>ROUND('[2]行政コスト計算書（事業）'!M17/1000000,0)</f>
        <v>0</v>
      </c>
      <c r="T17" s="353">
        <f>ROUND('[2]行政コスト計算書（事業）'!N17/1000000,0)</f>
        <v>0</v>
      </c>
      <c r="U17" s="352">
        <f>SUM(S17:T17)</f>
        <v>0</v>
      </c>
      <c r="V17" s="352" t="b">
        <f>U17='行政コスト計算書（目的） (百万円単位)'!J18</f>
        <v>1</v>
      </c>
      <c r="W17" s="352">
        <f>U17-'行政コスト計算書（目的） (百万円単位)'!J18</f>
        <v>0</v>
      </c>
      <c r="X17" s="311" t="b">
        <f t="shared" si="2"/>
        <v>1</v>
      </c>
    </row>
    <row r="18" spans="1:24" ht="13.5" customHeight="1" x14ac:dyDescent="0.15">
      <c r="A18" s="341"/>
      <c r="B18" s="342"/>
      <c r="C18" s="342"/>
      <c r="D18" s="342" t="s">
        <v>157</v>
      </c>
      <c r="E18" s="342"/>
      <c r="F18" s="342"/>
      <c r="G18" s="343">
        <f>SUM(G19:G21)</f>
        <v>18</v>
      </c>
      <c r="H18" s="395">
        <f t="shared" ref="H18:T18" si="13">SUM(H19:H21)</f>
        <v>1</v>
      </c>
      <c r="I18" s="352">
        <f t="shared" si="13"/>
        <v>16</v>
      </c>
      <c r="J18" s="352">
        <f t="shared" si="13"/>
        <v>1</v>
      </c>
      <c r="K18" s="352">
        <f t="shared" si="13"/>
        <v>18</v>
      </c>
      <c r="L18" s="352" t="b">
        <f>K18='行政コスト計算書（目的） (百万円単位)'!H19</f>
        <v>1</v>
      </c>
      <c r="M18" s="352">
        <f>K18-'行政コスト計算書（目的） (百万円単位)'!H19</f>
        <v>0</v>
      </c>
      <c r="N18" s="352">
        <f t="shared" si="13"/>
        <v>0</v>
      </c>
      <c r="O18" s="352">
        <f t="shared" si="13"/>
        <v>0</v>
      </c>
      <c r="P18" s="352">
        <f t="shared" si="13"/>
        <v>0</v>
      </c>
      <c r="Q18" s="352" t="b">
        <f>P18='行政コスト計算書（目的） (百万円単位)'!I19</f>
        <v>1</v>
      </c>
      <c r="R18" s="352">
        <f>P18-'行政コスト計算書（目的） (百万円単位)'!I19</f>
        <v>0</v>
      </c>
      <c r="S18" s="352">
        <f t="shared" si="13"/>
        <v>0</v>
      </c>
      <c r="T18" s="353">
        <f t="shared" si="13"/>
        <v>0</v>
      </c>
      <c r="U18" s="352">
        <f t="shared" ref="U18" si="14">SUM(U19:U21)</f>
        <v>0</v>
      </c>
      <c r="V18" s="352" t="b">
        <f>U18='行政コスト計算書（目的） (百万円単位)'!J19</f>
        <v>1</v>
      </c>
      <c r="W18" s="352">
        <f>U18-'行政コスト計算書（目的） (百万円単位)'!J19</f>
        <v>0</v>
      </c>
      <c r="X18" s="311" t="b">
        <f t="shared" si="2"/>
        <v>1</v>
      </c>
    </row>
    <row r="19" spans="1:24" ht="13.5" customHeight="1" x14ac:dyDescent="0.15">
      <c r="A19" s="347"/>
      <c r="B19" s="348"/>
      <c r="C19" s="348"/>
      <c r="D19" s="348"/>
      <c r="E19" s="348" t="s">
        <v>159</v>
      </c>
      <c r="F19" s="348"/>
      <c r="G19" s="343">
        <f>ROUND('[2]行政コスト計算書（事業）'!G19/1000000,0)</f>
        <v>15</v>
      </c>
      <c r="H19" s="395">
        <f>ROUND('[2]行政コスト計算書（事業）'!H19/1000000,0)</f>
        <v>1</v>
      </c>
      <c r="I19" s="352">
        <f>ROUND('[2]行政コスト計算書（事業）'!I19/1000000,0)</f>
        <v>14</v>
      </c>
      <c r="J19" s="352" t="s">
        <v>379</v>
      </c>
      <c r="K19" s="352">
        <f>SUM(H19:J19)</f>
        <v>15</v>
      </c>
      <c r="L19" s="352" t="b">
        <f>K19='行政コスト計算書（目的） (百万円単位)'!H20</f>
        <v>1</v>
      </c>
      <c r="M19" s="352">
        <f>K19-'行政コスト計算書（目的） (百万円単位)'!H20</f>
        <v>0</v>
      </c>
      <c r="N19" s="352" t="s">
        <v>379</v>
      </c>
      <c r="O19" s="352" t="s">
        <v>379</v>
      </c>
      <c r="P19" s="352"/>
      <c r="Q19" s="352"/>
      <c r="R19" s="352"/>
      <c r="S19" s="352" t="s">
        <v>379</v>
      </c>
      <c r="T19" s="353" t="s">
        <v>379</v>
      </c>
      <c r="U19" s="352"/>
      <c r="V19" s="352"/>
      <c r="W19" s="352"/>
      <c r="X19" s="311" t="b">
        <f t="shared" si="2"/>
        <v>1</v>
      </c>
    </row>
    <row r="20" spans="1:24" ht="13.5" customHeight="1" x14ac:dyDescent="0.15">
      <c r="A20" s="341"/>
      <c r="B20" s="342"/>
      <c r="C20" s="342"/>
      <c r="D20" s="342"/>
      <c r="E20" s="359" t="s">
        <v>161</v>
      </c>
      <c r="F20" s="342"/>
      <c r="G20" s="343" t="s">
        <v>11</v>
      </c>
      <c r="H20" s="395" t="s">
        <v>11</v>
      </c>
      <c r="I20" s="352" t="s">
        <v>11</v>
      </c>
      <c r="J20" s="352" t="s">
        <v>11</v>
      </c>
      <c r="K20" s="352" t="s">
        <v>11</v>
      </c>
      <c r="L20" s="352"/>
      <c r="M20" s="352"/>
      <c r="N20" s="352" t="s">
        <v>11</v>
      </c>
      <c r="O20" s="352" t="s">
        <v>11</v>
      </c>
      <c r="P20" s="352" t="s">
        <v>11</v>
      </c>
      <c r="Q20" s="352"/>
      <c r="R20" s="352"/>
      <c r="S20" s="352" t="s">
        <v>11</v>
      </c>
      <c r="T20" s="353" t="s">
        <v>11</v>
      </c>
      <c r="U20" s="352" t="s">
        <v>11</v>
      </c>
      <c r="V20" s="352"/>
      <c r="W20" s="352"/>
    </row>
    <row r="21" spans="1:24" ht="13.5" customHeight="1" x14ac:dyDescent="0.15">
      <c r="A21" s="347"/>
      <c r="B21" s="348"/>
      <c r="C21" s="348"/>
      <c r="D21" s="348"/>
      <c r="E21" s="348" t="s">
        <v>35</v>
      </c>
      <c r="F21" s="348"/>
      <c r="G21" s="343">
        <f>ROUND('[2]行政コスト計算書（事業）'!G21/1000000,0)</f>
        <v>3</v>
      </c>
      <c r="H21" s="395">
        <f>ROUND('[2]行政コスト計算書（事業）'!H21/1000000,0)</f>
        <v>0</v>
      </c>
      <c r="I21" s="352">
        <f>ROUND('[2]行政コスト計算書（事業）'!I21/1000000,0)</f>
        <v>2</v>
      </c>
      <c r="J21" s="352">
        <f>ROUND('[2]行政コスト計算書（事業）'!J21/1000000,0)</f>
        <v>1</v>
      </c>
      <c r="K21" s="352">
        <f>SUM(H21:J21)</f>
        <v>3</v>
      </c>
      <c r="L21" s="352" t="b">
        <f>K21='行政コスト計算書（目的） (百万円単位)'!H22</f>
        <v>1</v>
      </c>
      <c r="M21" s="352">
        <f>K21-'行政コスト計算書（目的） (百万円単位)'!H22</f>
        <v>0</v>
      </c>
      <c r="N21" s="352">
        <f>ROUND('[2]行政コスト計算書（事業）'!K21/1000000,0)</f>
        <v>0</v>
      </c>
      <c r="O21" s="352">
        <f>ROUND('[2]行政コスト計算書（事業）'!L21/1000000,0)</f>
        <v>0</v>
      </c>
      <c r="P21" s="352">
        <f>SUM(N21:O21)</f>
        <v>0</v>
      </c>
      <c r="Q21" s="352" t="b">
        <f>P21='行政コスト計算書（目的） (百万円単位)'!I22</f>
        <v>1</v>
      </c>
      <c r="R21" s="352">
        <f>P21-'行政コスト計算書（目的） (百万円単位)'!I22</f>
        <v>0</v>
      </c>
      <c r="S21" s="352">
        <f>ROUND('[2]行政コスト計算書（事業）'!M21/1000000,0)</f>
        <v>0</v>
      </c>
      <c r="T21" s="353">
        <f>ROUND('[2]行政コスト計算書（事業）'!N21/1000000,0)</f>
        <v>0</v>
      </c>
      <c r="U21" s="352">
        <f>SUM(S21:T21)</f>
        <v>0</v>
      </c>
      <c r="V21" s="352" t="b">
        <f>U21='行政コスト計算書（目的） (百万円単位)'!J22</f>
        <v>1</v>
      </c>
      <c r="W21" s="352">
        <f>U21-'行政コスト計算書（目的） (百万円単位)'!J22</f>
        <v>0</v>
      </c>
      <c r="X21" s="311" t="b">
        <f t="shared" si="2"/>
        <v>1</v>
      </c>
    </row>
    <row r="22" spans="1:24" ht="13.5" customHeight="1" x14ac:dyDescent="0.15">
      <c r="A22" s="341"/>
      <c r="B22" s="342"/>
      <c r="C22" s="342" t="s">
        <v>164</v>
      </c>
      <c r="D22" s="342"/>
      <c r="E22" s="342"/>
      <c r="F22" s="342"/>
      <c r="G22" s="343">
        <f>SUM(G23:G26)</f>
        <v>59</v>
      </c>
      <c r="H22" s="395">
        <f t="shared" ref="H22:T22" si="15">SUM(H23:H26)</f>
        <v>13</v>
      </c>
      <c r="I22" s="352">
        <f t="shared" si="15"/>
        <v>20</v>
      </c>
      <c r="J22" s="352">
        <f t="shared" si="15"/>
        <v>0</v>
      </c>
      <c r="K22" s="352">
        <f t="shared" si="15"/>
        <v>33</v>
      </c>
      <c r="L22" s="352" t="b">
        <f>K22='行政コスト計算書（目的） (百万円単位)'!H23</f>
        <v>1</v>
      </c>
      <c r="M22" s="352">
        <f>K22-'行政コスト計算書（目的） (百万円単位)'!H23</f>
        <v>0</v>
      </c>
      <c r="N22" s="352">
        <f t="shared" si="15"/>
        <v>0</v>
      </c>
      <c r="O22" s="352">
        <f t="shared" si="15"/>
        <v>0</v>
      </c>
      <c r="P22" s="352">
        <f t="shared" si="15"/>
        <v>0</v>
      </c>
      <c r="Q22" s="352" t="b">
        <f>P22='行政コスト計算書（目的） (百万円単位)'!I23</f>
        <v>1</v>
      </c>
      <c r="R22" s="352">
        <f>P22-'行政コスト計算書（目的） (百万円単位)'!I23</f>
        <v>0</v>
      </c>
      <c r="S22" s="352">
        <f t="shared" si="15"/>
        <v>4</v>
      </c>
      <c r="T22" s="353">
        <f t="shared" si="15"/>
        <v>22</v>
      </c>
      <c r="U22" s="352">
        <f t="shared" ref="U22" si="16">SUM(U23:U26)</f>
        <v>26</v>
      </c>
      <c r="V22" s="352" t="b">
        <f>U22='行政コスト計算書（目的） (百万円単位)'!J23</f>
        <v>1</v>
      </c>
      <c r="W22" s="352">
        <f>U22-'行政コスト計算書（目的） (百万円単位)'!J23</f>
        <v>0</v>
      </c>
      <c r="X22" s="311" t="b">
        <f t="shared" si="2"/>
        <v>1</v>
      </c>
    </row>
    <row r="23" spans="1:24" ht="13.5" customHeight="1" x14ac:dyDescent="0.15">
      <c r="A23" s="347"/>
      <c r="B23" s="348"/>
      <c r="C23" s="348"/>
      <c r="D23" s="348" t="s">
        <v>166</v>
      </c>
      <c r="E23" s="348"/>
      <c r="F23" s="348"/>
      <c r="G23" s="343">
        <f>ROUND('[2]行政コスト計算書（事業）'!G23/1000000,0)</f>
        <v>56</v>
      </c>
      <c r="H23" s="395">
        <f>ROUND('[2]行政コスト計算書（事業）'!H23/1000000,0)</f>
        <v>13</v>
      </c>
      <c r="I23" s="352">
        <f>ROUND('[2]行政コスト計算書（事業）'!I23/1000000,0)</f>
        <v>17</v>
      </c>
      <c r="J23" s="352">
        <f>ROUND('[2]行政コスト計算書（事業）'!J23/1000000,0)</f>
        <v>0</v>
      </c>
      <c r="K23" s="352">
        <f>SUM(H23:J23)</f>
        <v>30</v>
      </c>
      <c r="L23" s="352" t="b">
        <f>K23='行政コスト計算書（目的） (百万円単位)'!H24</f>
        <v>1</v>
      </c>
      <c r="M23" s="352">
        <f>K23-'行政コスト計算書（目的） (百万円単位)'!H24</f>
        <v>0</v>
      </c>
      <c r="N23" s="374">
        <f>ROUND('[2]行政コスト計算書（事業）'!K23/1000000,0)-1</f>
        <v>0</v>
      </c>
      <c r="O23" s="352">
        <f>ROUND('[2]行政コスト計算書（事業）'!L23/1000000,0)</f>
        <v>0</v>
      </c>
      <c r="P23" s="352">
        <f>SUM(N23:O23)</f>
        <v>0</v>
      </c>
      <c r="Q23" s="352" t="b">
        <f>P23='行政コスト計算書（目的） (百万円単位)'!I24</f>
        <v>1</v>
      </c>
      <c r="R23" s="352">
        <f>P23-'行政コスト計算書（目的） (百万円単位)'!I24</f>
        <v>0</v>
      </c>
      <c r="S23" s="352">
        <f>ROUND('[2]行政コスト計算書（事業）'!M23/1000000,0)</f>
        <v>4</v>
      </c>
      <c r="T23" s="353">
        <f>ROUND('[2]行政コスト計算書（事業）'!N23/1000000,0)</f>
        <v>22</v>
      </c>
      <c r="U23" s="352">
        <f>SUM(S23:T23)</f>
        <v>26</v>
      </c>
      <c r="V23" s="352" t="b">
        <f>U23='行政コスト計算書（目的） (百万円単位)'!J24</f>
        <v>1</v>
      </c>
      <c r="W23" s="352">
        <f>U23-'行政コスト計算書（目的） (百万円単位)'!J24</f>
        <v>0</v>
      </c>
      <c r="X23" s="311" t="b">
        <f t="shared" si="2"/>
        <v>1</v>
      </c>
    </row>
    <row r="24" spans="1:24" ht="13.5" customHeight="1" x14ac:dyDescent="0.15">
      <c r="A24" s="347"/>
      <c r="B24" s="348"/>
      <c r="C24" s="348"/>
      <c r="D24" s="348" t="s">
        <v>168</v>
      </c>
      <c r="E24" s="348"/>
      <c r="F24" s="348"/>
      <c r="G24" s="343" t="s">
        <v>11</v>
      </c>
      <c r="H24" s="395" t="s">
        <v>11</v>
      </c>
      <c r="I24" s="352" t="s">
        <v>11</v>
      </c>
      <c r="J24" s="352" t="s">
        <v>11</v>
      </c>
      <c r="K24" s="352" t="s">
        <v>11</v>
      </c>
      <c r="L24" s="352"/>
      <c r="M24" s="352"/>
      <c r="N24" s="352" t="s">
        <v>11</v>
      </c>
      <c r="O24" s="352" t="s">
        <v>11</v>
      </c>
      <c r="P24" s="352" t="s">
        <v>11</v>
      </c>
      <c r="Q24" s="352"/>
      <c r="R24" s="352"/>
      <c r="S24" s="352" t="s">
        <v>11</v>
      </c>
      <c r="T24" s="353" t="s">
        <v>11</v>
      </c>
      <c r="U24" s="352" t="s">
        <v>11</v>
      </c>
      <c r="V24" s="352"/>
      <c r="W24" s="352"/>
    </row>
    <row r="25" spans="1:24" ht="13.5" customHeight="1" x14ac:dyDescent="0.15">
      <c r="A25" s="347"/>
      <c r="B25" s="348"/>
      <c r="C25" s="348"/>
      <c r="D25" s="348" t="s">
        <v>170</v>
      </c>
      <c r="E25" s="348"/>
      <c r="F25" s="348"/>
      <c r="G25" s="343" t="s">
        <v>11</v>
      </c>
      <c r="H25" s="395" t="s">
        <v>11</v>
      </c>
      <c r="I25" s="352" t="s">
        <v>11</v>
      </c>
      <c r="J25" s="352" t="s">
        <v>11</v>
      </c>
      <c r="K25" s="352" t="s">
        <v>11</v>
      </c>
      <c r="L25" s="352"/>
      <c r="M25" s="352"/>
      <c r="N25" s="352" t="s">
        <v>11</v>
      </c>
      <c r="O25" s="352" t="s">
        <v>11</v>
      </c>
      <c r="P25" s="352" t="s">
        <v>11</v>
      </c>
      <c r="Q25" s="352"/>
      <c r="R25" s="352"/>
      <c r="S25" s="352" t="s">
        <v>11</v>
      </c>
      <c r="T25" s="353" t="s">
        <v>11</v>
      </c>
      <c r="U25" s="352" t="s">
        <v>11</v>
      </c>
      <c r="V25" s="352"/>
      <c r="W25" s="352"/>
    </row>
    <row r="26" spans="1:24" ht="13.5" customHeight="1" x14ac:dyDescent="0.15">
      <c r="A26" s="347"/>
      <c r="B26" s="348"/>
      <c r="C26" s="348"/>
      <c r="D26" s="348" t="s">
        <v>35</v>
      </c>
      <c r="E26" s="348"/>
      <c r="F26" s="348"/>
      <c r="G26" s="343">
        <f>ROUND('[2]行政コスト計算書（事業）'!G26/1000000,0)</f>
        <v>3</v>
      </c>
      <c r="H26" s="395">
        <f>ROUND('[2]行政コスト計算書（事業）'!H26/1000000,0)</f>
        <v>0</v>
      </c>
      <c r="I26" s="352">
        <f>ROUND('[2]行政コスト計算書（事業）'!I26/1000000,0)</f>
        <v>3</v>
      </c>
      <c r="J26" s="352" t="s">
        <v>379</v>
      </c>
      <c r="K26" s="352">
        <f>SUM(H26:J26)</f>
        <v>3</v>
      </c>
      <c r="L26" s="352" t="b">
        <f>K26='行政コスト計算書（目的） (百万円単位)'!H27</f>
        <v>1</v>
      </c>
      <c r="M26" s="352">
        <f>K26-'行政コスト計算書（目的） (百万円単位)'!H27</f>
        <v>0</v>
      </c>
      <c r="N26" s="352" t="s">
        <v>379</v>
      </c>
      <c r="O26" s="352" t="s">
        <v>379</v>
      </c>
      <c r="P26" s="352"/>
      <c r="Q26" s="352"/>
      <c r="R26" s="352"/>
      <c r="S26" s="352" t="s">
        <v>379</v>
      </c>
      <c r="T26" s="353" t="s">
        <v>379</v>
      </c>
      <c r="U26" s="352"/>
      <c r="V26" s="352"/>
      <c r="W26" s="352"/>
      <c r="X26" s="311" t="b">
        <f t="shared" si="2"/>
        <v>1</v>
      </c>
    </row>
    <row r="27" spans="1:24" ht="13.5" customHeight="1" x14ac:dyDescent="0.15">
      <c r="A27" s="347"/>
      <c r="B27" s="348" t="s">
        <v>173</v>
      </c>
      <c r="C27" s="348"/>
      <c r="D27" s="348"/>
      <c r="E27" s="348"/>
      <c r="F27" s="348"/>
      <c r="G27" s="343">
        <f>SUM(G28:G29)</f>
        <v>951</v>
      </c>
      <c r="H27" s="395">
        <f t="shared" ref="H27:T27" si="17">SUM(H28:H29)</f>
        <v>0</v>
      </c>
      <c r="I27" s="352">
        <f t="shared" si="17"/>
        <v>874</v>
      </c>
      <c r="J27" s="352">
        <f t="shared" si="17"/>
        <v>26</v>
      </c>
      <c r="K27" s="352">
        <f t="shared" si="17"/>
        <v>900</v>
      </c>
      <c r="L27" s="352" t="b">
        <f>K27='行政コスト計算書（目的） (百万円単位)'!H28</f>
        <v>1</v>
      </c>
      <c r="M27" s="352">
        <f>K27-'行政コスト計算書（目的） (百万円単位)'!H28</f>
        <v>0</v>
      </c>
      <c r="N27" s="352">
        <f t="shared" si="17"/>
        <v>39</v>
      </c>
      <c r="O27" s="352">
        <f t="shared" si="17"/>
        <v>0</v>
      </c>
      <c r="P27" s="352">
        <f t="shared" si="17"/>
        <v>39</v>
      </c>
      <c r="Q27" s="352" t="b">
        <f>P27='行政コスト計算書（目的） (百万円単位)'!I28</f>
        <v>1</v>
      </c>
      <c r="R27" s="352">
        <f>P27-'行政コスト計算書（目的） (百万円単位)'!I28</f>
        <v>0</v>
      </c>
      <c r="S27" s="352">
        <f t="shared" si="17"/>
        <v>12</v>
      </c>
      <c r="T27" s="353">
        <f t="shared" si="17"/>
        <v>0</v>
      </c>
      <c r="U27" s="352">
        <f t="shared" ref="U27" si="18">SUM(U28:U29)</f>
        <v>12</v>
      </c>
      <c r="V27" s="352" t="b">
        <f>U27='行政コスト計算書（目的） (百万円単位)'!J28</f>
        <v>1</v>
      </c>
      <c r="W27" s="352">
        <f>U27-'行政コスト計算書（目的） (百万円単位)'!J28</f>
        <v>0</v>
      </c>
      <c r="X27" s="311" t="b">
        <f t="shared" si="2"/>
        <v>1</v>
      </c>
    </row>
    <row r="28" spans="1:24" ht="13.5" customHeight="1" x14ac:dyDescent="0.15">
      <c r="A28" s="347"/>
      <c r="B28" s="348"/>
      <c r="C28" s="348" t="s">
        <v>175</v>
      </c>
      <c r="D28" s="348"/>
      <c r="E28" s="348"/>
      <c r="F28" s="348"/>
      <c r="G28" s="343">
        <f>ROUND('[2]行政コスト計算書（事業）'!G28/1000000,0)</f>
        <v>577</v>
      </c>
      <c r="H28" s="395" t="s">
        <v>379</v>
      </c>
      <c r="I28" s="352">
        <f>ROUND('[2]行政コスト計算書（事業）'!I28/1000000,0)</f>
        <v>554</v>
      </c>
      <c r="J28" s="352" t="s">
        <v>379</v>
      </c>
      <c r="K28" s="352">
        <f t="shared" ref="K28:K29" si="19">SUM(H28:J28)</f>
        <v>554</v>
      </c>
      <c r="L28" s="352" t="b">
        <f>K28='行政コスト計算書（目的） (百万円単位)'!H29</f>
        <v>1</v>
      </c>
      <c r="M28" s="352">
        <f>K28-'行政コスト計算書（目的） (百万円単位)'!H29</f>
        <v>0</v>
      </c>
      <c r="N28" s="352">
        <f>ROUND('[2]行政コスト計算書（事業）'!K28/1000000,0)</f>
        <v>23</v>
      </c>
      <c r="O28" s="352" t="s">
        <v>379</v>
      </c>
      <c r="P28" s="352">
        <f t="shared" ref="P28:P29" si="20">SUM(N28:O28)</f>
        <v>23</v>
      </c>
      <c r="Q28" s="352" t="b">
        <f>P28='行政コスト計算書（目的） (百万円単位)'!I29</f>
        <v>1</v>
      </c>
      <c r="R28" s="352">
        <f>P28-'行政コスト計算書（目的） (百万円単位)'!I29</f>
        <v>0</v>
      </c>
      <c r="S28" s="352" t="s">
        <v>379</v>
      </c>
      <c r="T28" s="353" t="s">
        <v>379</v>
      </c>
      <c r="U28" s="352"/>
      <c r="V28" s="352"/>
      <c r="W28" s="352"/>
      <c r="X28" s="311" t="b">
        <f t="shared" si="2"/>
        <v>1</v>
      </c>
    </row>
    <row r="29" spans="1:24" ht="13.5" customHeight="1" x14ac:dyDescent="0.15">
      <c r="A29" s="400"/>
      <c r="B29" s="401"/>
      <c r="C29" s="401" t="s">
        <v>35</v>
      </c>
      <c r="D29" s="401"/>
      <c r="E29" s="401"/>
      <c r="F29" s="401"/>
      <c r="G29" s="402">
        <f>ROUND('[2]行政コスト計算書（事業）'!G29/1000000,0)</f>
        <v>374</v>
      </c>
      <c r="H29" s="403">
        <f>ROUND('[2]行政コスト計算書（事業）'!H29/1000000,0)</f>
        <v>0</v>
      </c>
      <c r="I29" s="404">
        <f>ROUND('[2]行政コスト計算書（事業）'!I29/1000000,0)</f>
        <v>320</v>
      </c>
      <c r="J29" s="404">
        <f>ROUND('[2]行政コスト計算書（事業）'!J29/1000000,0)</f>
        <v>26</v>
      </c>
      <c r="K29" s="404">
        <f t="shared" si="19"/>
        <v>346</v>
      </c>
      <c r="L29" s="404" t="b">
        <f>K29='行政コスト計算書（目的） (百万円単位)'!H30</f>
        <v>1</v>
      </c>
      <c r="M29" s="404">
        <f>K29-'行政コスト計算書（目的） (百万円単位)'!H30</f>
        <v>0</v>
      </c>
      <c r="N29" s="404">
        <f>ROUND('[2]行政コスト計算書（事業）'!K29/1000000,0)</f>
        <v>16</v>
      </c>
      <c r="O29" s="404">
        <f>ROUND('[2]行政コスト計算書（事業）'!L29/1000000,0)</f>
        <v>0</v>
      </c>
      <c r="P29" s="404">
        <f t="shared" si="20"/>
        <v>16</v>
      </c>
      <c r="Q29" s="404" t="b">
        <f>P29='行政コスト計算書（目的） (百万円単位)'!I30</f>
        <v>1</v>
      </c>
      <c r="R29" s="404">
        <f>P29-'行政コスト計算書（目的） (百万円単位)'!I30</f>
        <v>0</v>
      </c>
      <c r="S29" s="404">
        <f>ROUND('[2]行政コスト計算書（事業）'!M29/1000000,0)</f>
        <v>12</v>
      </c>
      <c r="T29" s="405">
        <f>ROUND('[2]行政コスト計算書（事業）'!N29/1000000,0)</f>
        <v>0</v>
      </c>
      <c r="U29" s="404">
        <f>SUM(S29:T29)</f>
        <v>12</v>
      </c>
      <c r="V29" s="404" t="b">
        <f>U29='行政コスト計算書（目的） (百万円単位)'!J30</f>
        <v>1</v>
      </c>
      <c r="W29" s="404">
        <f>U29-'行政コスト計算書（目的） (百万円単位)'!J30</f>
        <v>0</v>
      </c>
      <c r="X29" s="311" t="b">
        <f t="shared" si="2"/>
        <v>1</v>
      </c>
    </row>
    <row r="30" spans="1:24" ht="13.5" customHeight="1" x14ac:dyDescent="0.15">
      <c r="A30" s="371" t="s">
        <v>178</v>
      </c>
      <c r="B30" s="372"/>
      <c r="C30" s="372"/>
      <c r="D30" s="372"/>
      <c r="E30" s="372"/>
      <c r="F30" s="372"/>
      <c r="G30" s="343">
        <f>G5+G37-G31</f>
        <v>-3071</v>
      </c>
      <c r="H30" s="394">
        <f t="shared" ref="H30:U30" si="21">H5+H37-H31</f>
        <v>-170</v>
      </c>
      <c r="I30" s="406">
        <f t="shared" si="21"/>
        <v>-1892</v>
      </c>
      <c r="J30" s="406">
        <f t="shared" si="21"/>
        <v>-758</v>
      </c>
      <c r="K30" s="406">
        <f t="shared" si="21"/>
        <v>-2820</v>
      </c>
      <c r="L30" s="406" t="b">
        <f>K30='行政コスト計算書（目的） (百万円単位)'!H31</f>
        <v>1</v>
      </c>
      <c r="M30" s="406">
        <f>K30-'行政コスト計算書（目的） (百万円単位)'!H31</f>
        <v>0</v>
      </c>
      <c r="N30" s="406">
        <f t="shared" si="21"/>
        <v>-171</v>
      </c>
      <c r="O30" s="406">
        <f t="shared" si="21"/>
        <v>-35</v>
      </c>
      <c r="P30" s="406">
        <f t="shared" si="21"/>
        <v>-206</v>
      </c>
      <c r="Q30" s="406" t="b">
        <f>P30='行政コスト計算書（目的） (百万円単位)'!I31</f>
        <v>1</v>
      </c>
      <c r="R30" s="406">
        <f>P30-'行政コスト計算書（目的） (百万円単位)'!I31</f>
        <v>0</v>
      </c>
      <c r="S30" s="406">
        <f t="shared" si="21"/>
        <v>-5</v>
      </c>
      <c r="T30" s="407">
        <f t="shared" si="21"/>
        <v>-40</v>
      </c>
      <c r="U30" s="406">
        <f t="shared" si="21"/>
        <v>-45</v>
      </c>
      <c r="V30" s="406" t="b">
        <f>U30='行政コスト計算書（目的） (百万円単位)'!J31</f>
        <v>1</v>
      </c>
      <c r="W30" s="406">
        <f>U30-'行政コスト計算書（目的） (百万円単位)'!J31</f>
        <v>0</v>
      </c>
      <c r="X30" s="311" t="b">
        <f t="shared" si="2"/>
        <v>1</v>
      </c>
    </row>
    <row r="31" spans="1:24" ht="13.5" customHeight="1" x14ac:dyDescent="0.15">
      <c r="A31" s="347"/>
      <c r="B31" s="348" t="s">
        <v>180</v>
      </c>
      <c r="C31" s="348"/>
      <c r="D31" s="348"/>
      <c r="E31" s="348"/>
      <c r="F31" s="348"/>
      <c r="G31" s="343">
        <f>SUM(G32:G36)</f>
        <v>0</v>
      </c>
      <c r="H31" s="395">
        <f t="shared" ref="H31:T31" si="22">SUM(H32:H36)</f>
        <v>0</v>
      </c>
      <c r="I31" s="352">
        <f t="shared" si="22"/>
        <v>0</v>
      </c>
      <c r="J31" s="352">
        <f t="shared" si="22"/>
        <v>0</v>
      </c>
      <c r="K31" s="352">
        <f t="shared" si="22"/>
        <v>0</v>
      </c>
      <c r="L31" s="352" t="b">
        <f>K31='行政コスト計算書（目的） (百万円単位)'!H32</f>
        <v>1</v>
      </c>
      <c r="M31" s="352">
        <f>K31-'行政コスト計算書（目的） (百万円単位)'!H32</f>
        <v>0</v>
      </c>
      <c r="N31" s="352">
        <f t="shared" si="22"/>
        <v>0</v>
      </c>
      <c r="O31" s="352">
        <f t="shared" si="22"/>
        <v>0</v>
      </c>
      <c r="P31" s="352">
        <f t="shared" si="22"/>
        <v>0</v>
      </c>
      <c r="Q31" s="352" t="b">
        <f>P31='行政コスト計算書（目的） (百万円単位)'!I32</f>
        <v>1</v>
      </c>
      <c r="R31" s="352">
        <f>P31-'行政コスト計算書（目的） (百万円単位)'!I32</f>
        <v>0</v>
      </c>
      <c r="S31" s="352">
        <f t="shared" si="22"/>
        <v>0</v>
      </c>
      <c r="T31" s="353">
        <f t="shared" si="22"/>
        <v>0</v>
      </c>
      <c r="U31" s="352">
        <f t="shared" ref="U31" si="23">SUM(U32:U36)</f>
        <v>0</v>
      </c>
      <c r="V31" s="352" t="b">
        <f>U31='行政コスト計算書（目的） (百万円単位)'!J32</f>
        <v>1</v>
      </c>
      <c r="W31" s="352">
        <f>U31-'行政コスト計算書（目的） (百万円単位)'!J32</f>
        <v>0</v>
      </c>
      <c r="X31" s="311" t="b">
        <f t="shared" si="2"/>
        <v>1</v>
      </c>
    </row>
    <row r="32" spans="1:24" ht="13.5" customHeight="1" x14ac:dyDescent="0.15">
      <c r="A32" s="347"/>
      <c r="B32" s="348"/>
      <c r="C32" s="348" t="s">
        <v>182</v>
      </c>
      <c r="D32" s="348"/>
      <c r="E32" s="348"/>
      <c r="F32" s="348"/>
      <c r="G32" s="343" t="s">
        <v>11</v>
      </c>
      <c r="H32" s="395" t="s">
        <v>11</v>
      </c>
      <c r="I32" s="352" t="s">
        <v>11</v>
      </c>
      <c r="J32" s="352" t="s">
        <v>11</v>
      </c>
      <c r="K32" s="352" t="s">
        <v>11</v>
      </c>
      <c r="L32" s="352"/>
      <c r="M32" s="352"/>
      <c r="N32" s="352" t="s">
        <v>11</v>
      </c>
      <c r="O32" s="352" t="s">
        <v>11</v>
      </c>
      <c r="P32" s="352" t="s">
        <v>11</v>
      </c>
      <c r="Q32" s="352"/>
      <c r="R32" s="352"/>
      <c r="S32" s="352" t="s">
        <v>11</v>
      </c>
      <c r="T32" s="353" t="s">
        <v>11</v>
      </c>
      <c r="U32" s="352" t="s">
        <v>11</v>
      </c>
      <c r="V32" s="352"/>
      <c r="W32" s="352"/>
    </row>
    <row r="33" spans="1:24" ht="13.5" customHeight="1" x14ac:dyDescent="0.15">
      <c r="A33" s="347"/>
      <c r="B33" s="348"/>
      <c r="C33" s="348" t="s">
        <v>184</v>
      </c>
      <c r="D33" s="348"/>
      <c r="E33" s="348"/>
      <c r="F33" s="348"/>
      <c r="G33" s="343" t="s">
        <v>379</v>
      </c>
      <c r="H33" s="395">
        <f>ROUND('[2]行政コスト計算書（事業）'!H33/1000000,0)</f>
        <v>0</v>
      </c>
      <c r="I33" s="352" t="s">
        <v>379</v>
      </c>
      <c r="J33" s="352" t="s">
        <v>379</v>
      </c>
      <c r="K33" s="352">
        <f>SUM(H33:J33)</f>
        <v>0</v>
      </c>
      <c r="L33" s="352" t="b">
        <f>K33='行政コスト計算書（目的） (百万円単位)'!H34</f>
        <v>1</v>
      </c>
      <c r="M33" s="352">
        <f>K33-'行政コスト計算書（目的） (百万円単位)'!H34</f>
        <v>0</v>
      </c>
      <c r="N33" s="352" t="s">
        <v>379</v>
      </c>
      <c r="O33" s="352" t="s">
        <v>379</v>
      </c>
      <c r="P33" s="352"/>
      <c r="Q33" s="352"/>
      <c r="R33" s="352"/>
      <c r="S33" s="352" t="s">
        <v>379</v>
      </c>
      <c r="T33" s="353" t="s">
        <v>11</v>
      </c>
      <c r="U33" s="352"/>
      <c r="V33" s="352"/>
      <c r="W33" s="352"/>
    </row>
    <row r="34" spans="1:24" ht="13.5" customHeight="1" x14ac:dyDescent="0.15">
      <c r="A34" s="347"/>
      <c r="B34" s="348"/>
      <c r="C34" s="348" t="s">
        <v>186</v>
      </c>
      <c r="D34" s="348"/>
      <c r="E34" s="348"/>
      <c r="F34" s="348"/>
      <c r="G34" s="343" t="s">
        <v>11</v>
      </c>
      <c r="H34" s="395" t="s">
        <v>11</v>
      </c>
      <c r="I34" s="352" t="s">
        <v>11</v>
      </c>
      <c r="J34" s="352" t="s">
        <v>11</v>
      </c>
      <c r="K34" s="352" t="s">
        <v>11</v>
      </c>
      <c r="L34" s="352"/>
      <c r="M34" s="352"/>
      <c r="N34" s="352" t="s">
        <v>11</v>
      </c>
      <c r="O34" s="352" t="s">
        <v>11</v>
      </c>
      <c r="P34" s="352" t="s">
        <v>11</v>
      </c>
      <c r="Q34" s="352"/>
      <c r="R34" s="352"/>
      <c r="S34" s="352" t="s">
        <v>11</v>
      </c>
      <c r="T34" s="353" t="s">
        <v>11</v>
      </c>
      <c r="U34" s="352" t="s">
        <v>11</v>
      </c>
      <c r="V34" s="352"/>
      <c r="W34" s="352"/>
    </row>
    <row r="35" spans="1:24" ht="13.5" customHeight="1" x14ac:dyDescent="0.15">
      <c r="A35" s="347"/>
      <c r="B35" s="348"/>
      <c r="C35" s="348" t="s">
        <v>188</v>
      </c>
      <c r="D35" s="348"/>
      <c r="E35" s="348"/>
      <c r="F35" s="348"/>
      <c r="G35" s="343" t="s">
        <v>11</v>
      </c>
      <c r="H35" s="395" t="s">
        <v>11</v>
      </c>
      <c r="I35" s="352" t="s">
        <v>11</v>
      </c>
      <c r="J35" s="352" t="s">
        <v>11</v>
      </c>
      <c r="K35" s="352" t="s">
        <v>11</v>
      </c>
      <c r="L35" s="352"/>
      <c r="M35" s="352"/>
      <c r="N35" s="352" t="s">
        <v>11</v>
      </c>
      <c r="O35" s="352" t="s">
        <v>11</v>
      </c>
      <c r="P35" s="352" t="s">
        <v>11</v>
      </c>
      <c r="Q35" s="352"/>
      <c r="R35" s="352"/>
      <c r="S35" s="352" t="s">
        <v>11</v>
      </c>
      <c r="T35" s="353" t="s">
        <v>11</v>
      </c>
      <c r="U35" s="352" t="s">
        <v>11</v>
      </c>
      <c r="V35" s="352"/>
      <c r="W35" s="352"/>
    </row>
    <row r="36" spans="1:24" ht="13.5" customHeight="1" x14ac:dyDescent="0.15">
      <c r="A36" s="347"/>
      <c r="B36" s="348"/>
      <c r="C36" s="348" t="s">
        <v>35</v>
      </c>
      <c r="D36" s="348"/>
      <c r="E36" s="348"/>
      <c r="F36" s="348"/>
      <c r="G36" s="343" t="s">
        <v>11</v>
      </c>
      <c r="H36" s="395" t="s">
        <v>11</v>
      </c>
      <c r="I36" s="352" t="s">
        <v>11</v>
      </c>
      <c r="J36" s="352" t="s">
        <v>11</v>
      </c>
      <c r="K36" s="352" t="s">
        <v>11</v>
      </c>
      <c r="L36" s="352"/>
      <c r="M36" s="352"/>
      <c r="N36" s="352" t="s">
        <v>11</v>
      </c>
      <c r="O36" s="352" t="s">
        <v>11</v>
      </c>
      <c r="P36" s="352" t="s">
        <v>11</v>
      </c>
      <c r="Q36" s="352"/>
      <c r="R36" s="352"/>
      <c r="S36" s="352" t="s">
        <v>11</v>
      </c>
      <c r="T36" s="353" t="s">
        <v>11</v>
      </c>
      <c r="U36" s="352" t="s">
        <v>11</v>
      </c>
      <c r="V36" s="352"/>
      <c r="W36" s="352"/>
    </row>
    <row r="37" spans="1:24" ht="13.5" customHeight="1" x14ac:dyDescent="0.15">
      <c r="A37" s="347"/>
      <c r="B37" s="348" t="s">
        <v>191</v>
      </c>
      <c r="C37" s="348"/>
      <c r="D37" s="348"/>
      <c r="E37" s="348"/>
      <c r="F37" s="348"/>
      <c r="G37" s="343">
        <f>SUM(G38:G39)</f>
        <v>2</v>
      </c>
      <c r="H37" s="395">
        <f t="shared" ref="H37:T37" si="24">SUM(H38:H39)</f>
        <v>0</v>
      </c>
      <c r="I37" s="352">
        <f t="shared" si="24"/>
        <v>1</v>
      </c>
      <c r="J37" s="352">
        <f t="shared" si="24"/>
        <v>1</v>
      </c>
      <c r="K37" s="352">
        <f t="shared" si="24"/>
        <v>2</v>
      </c>
      <c r="L37" s="352" t="b">
        <f>K37='行政コスト計算書（目的） (百万円単位)'!H38</f>
        <v>1</v>
      </c>
      <c r="M37" s="352">
        <f>K37-'行政コスト計算書（目的） (百万円単位)'!H38</f>
        <v>0</v>
      </c>
      <c r="N37" s="352">
        <f t="shared" si="24"/>
        <v>0</v>
      </c>
      <c r="O37" s="352">
        <f t="shared" si="24"/>
        <v>0</v>
      </c>
      <c r="P37" s="352">
        <f t="shared" si="24"/>
        <v>0</v>
      </c>
      <c r="Q37" s="352" t="b">
        <f>P37='行政コスト計算書（目的） (百万円単位)'!I38</f>
        <v>1</v>
      </c>
      <c r="R37" s="352">
        <f>P37-'行政コスト計算書（目的） (百万円単位)'!I38</f>
        <v>0</v>
      </c>
      <c r="S37" s="352">
        <f t="shared" si="24"/>
        <v>0</v>
      </c>
      <c r="T37" s="353">
        <f t="shared" si="24"/>
        <v>0</v>
      </c>
      <c r="U37" s="352">
        <f t="shared" ref="U37" si="25">SUM(U38:U39)</f>
        <v>0</v>
      </c>
      <c r="V37" s="352" t="b">
        <f>U37='行政コスト計算書（目的） (百万円単位)'!J38</f>
        <v>1</v>
      </c>
      <c r="W37" s="352">
        <f>U37-'行政コスト計算書（目的） (百万円単位)'!J38</f>
        <v>0</v>
      </c>
      <c r="X37" s="311" t="b">
        <f t="shared" si="2"/>
        <v>1</v>
      </c>
    </row>
    <row r="38" spans="1:24" ht="13.5" customHeight="1" x14ac:dyDescent="0.15">
      <c r="A38" s="347"/>
      <c r="B38" s="348" t="s">
        <v>387</v>
      </c>
      <c r="C38" s="348" t="s">
        <v>193</v>
      </c>
      <c r="D38" s="348"/>
      <c r="E38" s="348"/>
      <c r="F38" s="348"/>
      <c r="G38" s="343">
        <f>ROUND('[2]行政コスト計算書（事業）'!G38/1000000,0)</f>
        <v>1</v>
      </c>
      <c r="H38" s="395">
        <f>ROUND('[2]行政コスト計算書（事業）'!H38/1000000,0)</f>
        <v>0</v>
      </c>
      <c r="I38" s="352">
        <f>ROUND('[2]行政コスト計算書（事業）'!I38/1000000,0)</f>
        <v>1</v>
      </c>
      <c r="J38" s="352" t="s">
        <v>379</v>
      </c>
      <c r="K38" s="352">
        <f t="shared" ref="K38:K39" si="26">SUM(H38:J38)</f>
        <v>1</v>
      </c>
      <c r="L38" s="352" t="b">
        <f>K38='行政コスト計算書（目的） (百万円単位)'!H39</f>
        <v>1</v>
      </c>
      <c r="M38" s="352">
        <f>K38-'行政コスト計算書（目的） (百万円単位)'!H39</f>
        <v>0</v>
      </c>
      <c r="N38" s="352" t="s">
        <v>379</v>
      </c>
      <c r="O38" s="352" t="s">
        <v>379</v>
      </c>
      <c r="P38" s="352"/>
      <c r="Q38" s="352"/>
      <c r="R38" s="352"/>
      <c r="S38" s="352" t="s">
        <v>379</v>
      </c>
      <c r="T38" s="353" t="s">
        <v>379</v>
      </c>
      <c r="U38" s="352"/>
      <c r="V38" s="352"/>
      <c r="W38" s="352"/>
      <c r="X38" s="311" t="b">
        <f t="shared" si="2"/>
        <v>1</v>
      </c>
    </row>
    <row r="39" spans="1:24" ht="13.5" customHeight="1" thickBot="1" x14ac:dyDescent="0.2">
      <c r="A39" s="365"/>
      <c r="B39" s="366"/>
      <c r="C39" s="366" t="s">
        <v>35</v>
      </c>
      <c r="D39" s="366"/>
      <c r="E39" s="366"/>
      <c r="F39" s="366"/>
      <c r="G39" s="408">
        <f>ROUND('[2]行政コスト計算書（事業）'!G39/1000000,0)</f>
        <v>1</v>
      </c>
      <c r="H39" s="465">
        <f>ROUND('[2]行政コスト計算書（事業）'!H39/1000000,0)</f>
        <v>0</v>
      </c>
      <c r="I39" s="410">
        <f>ROUND('[2]行政コスト計算書（事業）'!I39/1000000,0)</f>
        <v>0</v>
      </c>
      <c r="J39" s="485">
        <f>ROUND('[2]行政コスト計算書（事業）'!J39/1000000,0)+1</f>
        <v>1</v>
      </c>
      <c r="K39" s="410">
        <f t="shared" si="26"/>
        <v>1</v>
      </c>
      <c r="L39" s="410" t="b">
        <f>K39='行政コスト計算書（目的） (百万円単位)'!H40</f>
        <v>1</v>
      </c>
      <c r="M39" s="410">
        <f>K39-'行政コスト計算書（目的） (百万円単位)'!H40</f>
        <v>0</v>
      </c>
      <c r="N39" s="410" t="s">
        <v>379</v>
      </c>
      <c r="O39" s="410" t="s">
        <v>379</v>
      </c>
      <c r="P39" s="410"/>
      <c r="Q39" s="410"/>
      <c r="R39" s="410"/>
      <c r="S39" s="410" t="s">
        <v>379</v>
      </c>
      <c r="T39" s="411" t="s">
        <v>379</v>
      </c>
      <c r="U39" s="410"/>
      <c r="V39" s="410"/>
      <c r="W39" s="410"/>
      <c r="X39" s="311" t="b">
        <f t="shared" si="2"/>
        <v>1</v>
      </c>
    </row>
  </sheetData>
  <mergeCells count="9">
    <mergeCell ref="V4:W4"/>
    <mergeCell ref="A2:E4"/>
    <mergeCell ref="G2:G4"/>
    <mergeCell ref="H2:T2"/>
    <mergeCell ref="H3:J3"/>
    <mergeCell ref="N3:O3"/>
    <mergeCell ref="S3:T3"/>
    <mergeCell ref="L4:M4"/>
    <mergeCell ref="Q4:R4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orientation="landscape" r:id="rId1"/>
  <headerFooter alignWithMargins="0"/>
  <colBreaks count="2" manualBreakCount="2">
    <brk id="1" max="1048575" man="1"/>
    <brk id="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Y23"/>
  <sheetViews>
    <sheetView view="pageBreakPreview" zoomScale="90" zoomScaleNormal="85" zoomScaleSheetLayoutView="90" workbookViewId="0">
      <pane xSplit="9" ySplit="6" topLeftCell="AK7" activePane="bottomRight" state="frozen"/>
      <selection activeCell="H76" sqref="H76"/>
      <selection pane="topRight" activeCell="H76" sqref="H76"/>
      <selection pane="bottomLeft" activeCell="H76" sqref="H76"/>
      <selection pane="bottomRight" activeCell="H76" sqref="H76"/>
    </sheetView>
  </sheetViews>
  <sheetFormatPr defaultRowHeight="13.5" outlineLevelCol="1" x14ac:dyDescent="0.15"/>
  <cols>
    <col min="1" max="5" width="1.75" style="311" customWidth="1"/>
    <col min="6" max="6" width="20.625" style="311" customWidth="1"/>
    <col min="7" max="18" width="12.625" style="311" customWidth="1"/>
    <col min="19" max="24" width="12.625" style="311" hidden="1" customWidth="1" outlineLevel="1"/>
    <col min="25" max="25" width="12.625" style="311" customWidth="1" collapsed="1"/>
    <col min="26" max="30" width="12.625" style="311" customWidth="1"/>
    <col min="31" max="36" width="12.625" style="311" hidden="1" customWidth="1" outlineLevel="1"/>
    <col min="37" max="37" width="12.625" style="311" customWidth="1" collapsed="1"/>
    <col min="38" max="42" width="12.625" style="311" customWidth="1"/>
    <col min="43" max="48" width="12.625" style="311" hidden="1" customWidth="1" outlineLevel="1"/>
    <col min="49" max="49" width="9" style="311" customWidth="1" collapsed="1"/>
    <col min="50" max="50" width="9" style="311" customWidth="1"/>
    <col min="51" max="51" width="12.625" style="311" customWidth="1"/>
    <col min="52" max="16384" width="9" style="311"/>
  </cols>
  <sheetData>
    <row r="1" spans="1:51" ht="14.25" customHeight="1" thickBot="1" x14ac:dyDescent="0.2">
      <c r="A1" s="313" t="s">
        <v>415</v>
      </c>
      <c r="B1" s="313"/>
      <c r="C1" s="313"/>
      <c r="D1" s="313"/>
      <c r="E1" s="313"/>
      <c r="I1" s="375"/>
      <c r="L1" s="375"/>
      <c r="O1" s="375" t="s">
        <v>394</v>
      </c>
      <c r="R1" s="375"/>
      <c r="U1" s="375"/>
      <c r="X1" s="375" t="s">
        <v>394</v>
      </c>
      <c r="AA1" s="375"/>
      <c r="AD1" s="375" t="s">
        <v>394</v>
      </c>
      <c r="AG1" s="375"/>
      <c r="AJ1" s="375" t="s">
        <v>394</v>
      </c>
      <c r="AM1" s="375"/>
      <c r="AP1" s="375" t="s">
        <v>394</v>
      </c>
      <c r="AS1" s="375"/>
      <c r="AV1" s="375" t="s">
        <v>394</v>
      </c>
      <c r="AY1" s="486"/>
    </row>
    <row r="2" spans="1:51" x14ac:dyDescent="0.15">
      <c r="A2" s="315" t="s">
        <v>0</v>
      </c>
      <c r="B2" s="316"/>
      <c r="C2" s="316"/>
      <c r="D2" s="316"/>
      <c r="E2" s="316"/>
      <c r="F2" s="317"/>
      <c r="G2" s="412"/>
      <c r="H2" s="413"/>
      <c r="I2" s="413"/>
      <c r="J2" s="414" t="s">
        <v>416</v>
      </c>
      <c r="K2" s="415"/>
      <c r="L2" s="415"/>
      <c r="M2" s="415"/>
      <c r="N2" s="415"/>
      <c r="O2" s="487"/>
      <c r="P2" s="414" t="s">
        <v>404</v>
      </c>
      <c r="Q2" s="415"/>
      <c r="R2" s="415"/>
      <c r="S2" s="415"/>
      <c r="T2" s="415"/>
      <c r="U2" s="415"/>
      <c r="V2" s="415"/>
      <c r="W2" s="415"/>
      <c r="X2" s="415"/>
      <c r="Y2" s="415"/>
      <c r="Z2" s="415"/>
      <c r="AA2" s="415"/>
      <c r="AB2" s="415"/>
      <c r="AC2" s="415"/>
      <c r="AD2" s="487"/>
      <c r="AE2" s="488"/>
      <c r="AF2" s="488"/>
      <c r="AG2" s="488"/>
      <c r="AH2" s="488"/>
      <c r="AI2" s="488"/>
      <c r="AJ2" s="488"/>
      <c r="AK2" s="414" t="s">
        <v>404</v>
      </c>
      <c r="AL2" s="415"/>
      <c r="AM2" s="415"/>
      <c r="AN2" s="415"/>
      <c r="AO2" s="415"/>
      <c r="AP2" s="416"/>
      <c r="AQ2" s="488"/>
      <c r="AR2" s="488"/>
      <c r="AS2" s="488"/>
      <c r="AT2" s="488"/>
      <c r="AU2" s="488"/>
      <c r="AV2" s="488"/>
      <c r="AY2" s="313"/>
    </row>
    <row r="3" spans="1:51" x14ac:dyDescent="0.15">
      <c r="A3" s="323"/>
      <c r="B3" s="324"/>
      <c r="C3" s="324"/>
      <c r="D3" s="324"/>
      <c r="E3" s="324"/>
      <c r="F3" s="325"/>
      <c r="G3" s="489"/>
      <c r="H3" s="490"/>
      <c r="I3" s="490"/>
      <c r="J3" s="491" t="s">
        <v>373</v>
      </c>
      <c r="K3" s="492"/>
      <c r="L3" s="492"/>
      <c r="M3" s="492"/>
      <c r="N3" s="492"/>
      <c r="O3" s="493"/>
      <c r="P3" s="491" t="s">
        <v>373</v>
      </c>
      <c r="Q3" s="492"/>
      <c r="R3" s="493"/>
      <c r="S3" s="491" t="s">
        <v>373</v>
      </c>
      <c r="T3" s="492"/>
      <c r="U3" s="492"/>
      <c r="V3" s="492"/>
      <c r="W3" s="492"/>
      <c r="X3" s="492"/>
      <c r="Y3" s="491" t="s">
        <v>374</v>
      </c>
      <c r="Z3" s="492"/>
      <c r="AA3" s="492"/>
      <c r="AB3" s="492"/>
      <c r="AC3" s="492"/>
      <c r="AD3" s="493"/>
      <c r="AE3" s="492" t="s">
        <v>374</v>
      </c>
      <c r="AF3" s="492"/>
      <c r="AG3" s="492"/>
      <c r="AH3" s="492"/>
      <c r="AI3" s="492"/>
      <c r="AJ3" s="492"/>
      <c r="AK3" s="491" t="s">
        <v>375</v>
      </c>
      <c r="AL3" s="492"/>
      <c r="AM3" s="492"/>
      <c r="AN3" s="492"/>
      <c r="AO3" s="492"/>
      <c r="AP3" s="494"/>
      <c r="AQ3" s="491" t="s">
        <v>375</v>
      </c>
      <c r="AR3" s="492"/>
      <c r="AS3" s="492"/>
      <c r="AT3" s="492"/>
      <c r="AU3" s="492"/>
      <c r="AV3" s="492"/>
      <c r="AY3" s="313"/>
    </row>
    <row r="4" spans="1:51" s="387" customFormat="1" ht="13.5" customHeight="1" x14ac:dyDescent="0.15">
      <c r="A4" s="323"/>
      <c r="B4" s="324"/>
      <c r="C4" s="324"/>
      <c r="D4" s="324"/>
      <c r="E4" s="324"/>
      <c r="F4" s="325"/>
      <c r="G4" s="417" t="s">
        <v>371</v>
      </c>
      <c r="H4" s="418" t="s">
        <v>323</v>
      </c>
      <c r="I4" s="418" t="s">
        <v>324</v>
      </c>
      <c r="J4" s="495" t="s">
        <v>405</v>
      </c>
      <c r="K4" s="490"/>
      <c r="L4" s="490"/>
      <c r="M4" s="495" t="s">
        <v>406</v>
      </c>
      <c r="N4" s="490"/>
      <c r="O4" s="496"/>
      <c r="P4" s="495" t="s">
        <v>407</v>
      </c>
      <c r="Q4" s="490"/>
      <c r="R4" s="496"/>
      <c r="S4" s="495" t="s">
        <v>408</v>
      </c>
      <c r="T4" s="490"/>
      <c r="U4" s="490"/>
      <c r="V4" s="495" t="s">
        <v>409</v>
      </c>
      <c r="W4" s="490"/>
      <c r="X4" s="496"/>
      <c r="Y4" s="495" t="s">
        <v>410</v>
      </c>
      <c r="Z4" s="490"/>
      <c r="AA4" s="496"/>
      <c r="AB4" s="495" t="s">
        <v>411</v>
      </c>
      <c r="AC4" s="490"/>
      <c r="AD4" s="496"/>
      <c r="AE4" s="497" t="s">
        <v>408</v>
      </c>
      <c r="AF4" s="490"/>
      <c r="AG4" s="490"/>
      <c r="AH4" s="495" t="s">
        <v>409</v>
      </c>
      <c r="AI4" s="490"/>
      <c r="AJ4" s="496"/>
      <c r="AK4" s="495" t="s">
        <v>412</v>
      </c>
      <c r="AL4" s="490"/>
      <c r="AM4" s="496"/>
      <c r="AN4" s="495" t="s">
        <v>413</v>
      </c>
      <c r="AO4" s="490"/>
      <c r="AP4" s="498"/>
      <c r="AQ4" s="495" t="s">
        <v>408</v>
      </c>
      <c r="AR4" s="490"/>
      <c r="AS4" s="490"/>
      <c r="AT4" s="495" t="s">
        <v>409</v>
      </c>
      <c r="AU4" s="490"/>
      <c r="AV4" s="496"/>
      <c r="AY4" s="490"/>
    </row>
    <row r="5" spans="1:51" s="387" customFormat="1" ht="14.25" customHeight="1" x14ac:dyDescent="0.15">
      <c r="A5" s="323"/>
      <c r="B5" s="324"/>
      <c r="C5" s="324"/>
      <c r="D5" s="324"/>
      <c r="E5" s="324"/>
      <c r="F5" s="325"/>
      <c r="G5" s="422"/>
      <c r="H5" s="418"/>
      <c r="I5" s="418"/>
      <c r="J5" s="422"/>
      <c r="K5" s="418" t="s">
        <v>323</v>
      </c>
      <c r="L5" s="423" t="s">
        <v>324</v>
      </c>
      <c r="M5" s="422"/>
      <c r="N5" s="418" t="s">
        <v>323</v>
      </c>
      <c r="O5" s="418" t="s">
        <v>324</v>
      </c>
      <c r="P5" s="422"/>
      <c r="Q5" s="418" t="s">
        <v>323</v>
      </c>
      <c r="R5" s="418" t="s">
        <v>324</v>
      </c>
      <c r="S5" s="422"/>
      <c r="T5" s="418" t="s">
        <v>323</v>
      </c>
      <c r="U5" s="423" t="s">
        <v>324</v>
      </c>
      <c r="V5" s="422"/>
      <c r="W5" s="418" t="s">
        <v>323</v>
      </c>
      <c r="X5" s="418" t="s">
        <v>324</v>
      </c>
      <c r="Y5" s="422"/>
      <c r="Z5" s="418" t="s">
        <v>323</v>
      </c>
      <c r="AA5" s="418" t="s">
        <v>324</v>
      </c>
      <c r="AB5" s="422"/>
      <c r="AC5" s="418" t="s">
        <v>323</v>
      </c>
      <c r="AD5" s="418" t="s">
        <v>324</v>
      </c>
      <c r="AE5" s="499"/>
      <c r="AF5" s="418" t="s">
        <v>323</v>
      </c>
      <c r="AG5" s="423" t="s">
        <v>324</v>
      </c>
      <c r="AH5" s="422"/>
      <c r="AI5" s="418" t="s">
        <v>323</v>
      </c>
      <c r="AJ5" s="418" t="s">
        <v>324</v>
      </c>
      <c r="AK5" s="422"/>
      <c r="AL5" s="418" t="s">
        <v>323</v>
      </c>
      <c r="AM5" s="418" t="s">
        <v>324</v>
      </c>
      <c r="AN5" s="422"/>
      <c r="AO5" s="418" t="s">
        <v>323</v>
      </c>
      <c r="AP5" s="424" t="s">
        <v>324</v>
      </c>
      <c r="AQ5" s="422"/>
      <c r="AR5" s="418" t="s">
        <v>323</v>
      </c>
      <c r="AS5" s="423" t="s">
        <v>324</v>
      </c>
      <c r="AT5" s="422"/>
      <c r="AU5" s="418" t="s">
        <v>323</v>
      </c>
      <c r="AV5" s="418" t="s">
        <v>324</v>
      </c>
      <c r="AY5" s="500"/>
    </row>
    <row r="6" spans="1:51" s="387" customFormat="1" ht="14.25" customHeight="1" x14ac:dyDescent="0.15">
      <c r="A6" s="334"/>
      <c r="B6" s="335"/>
      <c r="C6" s="335"/>
      <c r="D6" s="335"/>
      <c r="E6" s="335"/>
      <c r="F6" s="336"/>
      <c r="G6" s="425"/>
      <c r="H6" s="418"/>
      <c r="I6" s="418"/>
      <c r="J6" s="425"/>
      <c r="K6" s="418"/>
      <c r="L6" s="423"/>
      <c r="M6" s="425"/>
      <c r="N6" s="418"/>
      <c r="O6" s="418"/>
      <c r="P6" s="425"/>
      <c r="Q6" s="418"/>
      <c r="R6" s="418"/>
      <c r="S6" s="425"/>
      <c r="T6" s="418"/>
      <c r="U6" s="423"/>
      <c r="V6" s="425"/>
      <c r="W6" s="418"/>
      <c r="X6" s="418"/>
      <c r="Y6" s="425"/>
      <c r="Z6" s="418"/>
      <c r="AA6" s="418"/>
      <c r="AB6" s="425"/>
      <c r="AC6" s="418"/>
      <c r="AD6" s="418"/>
      <c r="AE6" s="501"/>
      <c r="AF6" s="418"/>
      <c r="AG6" s="423"/>
      <c r="AH6" s="425"/>
      <c r="AI6" s="418"/>
      <c r="AJ6" s="418"/>
      <c r="AK6" s="425"/>
      <c r="AL6" s="418"/>
      <c r="AM6" s="418"/>
      <c r="AN6" s="425"/>
      <c r="AO6" s="418"/>
      <c r="AP6" s="424"/>
      <c r="AQ6" s="425"/>
      <c r="AR6" s="418"/>
      <c r="AS6" s="423"/>
      <c r="AT6" s="425"/>
      <c r="AU6" s="418"/>
      <c r="AV6" s="418"/>
      <c r="AY6" s="500"/>
    </row>
    <row r="7" spans="1:51" ht="13.5" customHeight="1" x14ac:dyDescent="0.15">
      <c r="A7" s="341" t="s">
        <v>196</v>
      </c>
      <c r="B7" s="342"/>
      <c r="C7" s="342"/>
      <c r="D7" s="342"/>
      <c r="E7" s="342"/>
      <c r="F7" s="342"/>
      <c r="G7" s="426">
        <f>H7+I7</f>
        <v>11011</v>
      </c>
      <c r="H7" s="426">
        <f>ROUND('[2]純資産変動計算書（事業）'!H7/1000000,0)</f>
        <v>12487</v>
      </c>
      <c r="I7" s="426">
        <f>ROUND('[2]純資産変動計算書（事業）'!I7/1000000,0)</f>
        <v>-1476</v>
      </c>
      <c r="J7" s="426">
        <f>K7+L7</f>
        <v>739</v>
      </c>
      <c r="K7" s="426">
        <f>ROUND('[2]純資産変動計算書（事業）'!K7/1000000,0)</f>
        <v>1183</v>
      </c>
      <c r="L7" s="426">
        <f>ROUND('[2]純資産変動計算書（事業）'!L7/1000000,0)</f>
        <v>-444</v>
      </c>
      <c r="M7" s="426">
        <f>N7+O7</f>
        <v>8543</v>
      </c>
      <c r="N7" s="426">
        <f>ROUND('[2]純資産変動計算書（事業）'!N7/1000000,0)</f>
        <v>9509</v>
      </c>
      <c r="O7" s="502">
        <f>ROUND('[2]純資産変動計算書（事業）'!O7/1000000,0)</f>
        <v>-966</v>
      </c>
      <c r="P7" s="426">
        <f>Q7+R7</f>
        <v>284</v>
      </c>
      <c r="Q7" s="426">
        <f>ROUND('[2]純資産変動計算書（事業）'!Q7/1000000,0)</f>
        <v>235</v>
      </c>
      <c r="R7" s="502">
        <f>ROUND('[2]純資産変動計算書（事業）'!R7/1000000,0)</f>
        <v>49</v>
      </c>
      <c r="S7" s="426">
        <f>T7+U7</f>
        <v>9565</v>
      </c>
      <c r="T7" s="503">
        <f>SUM(K7,N7,Q7)-1</f>
        <v>10926</v>
      </c>
      <c r="U7" s="426">
        <f>SUM(L7,O7,R7)</f>
        <v>-1361</v>
      </c>
      <c r="V7" s="426">
        <f>W7+X7</f>
        <v>0</v>
      </c>
      <c r="W7" s="426">
        <f>T7-'純資産変動計算書（目的） (百万円単位)'!K6</f>
        <v>0</v>
      </c>
      <c r="X7" s="502">
        <f>U7-'純資産変動計算書（目的） (百万円単位)'!L6</f>
        <v>0</v>
      </c>
      <c r="Y7" s="426">
        <f>Z7+AA7</f>
        <v>414</v>
      </c>
      <c r="Z7" s="426">
        <f>ROUND('[2]純資産変動計算書（事業）'!T7/1000000,0)</f>
        <v>459</v>
      </c>
      <c r="AA7" s="502">
        <f>ROUND('[2]純資産変動計算書（事業）'!U7/1000000,0)</f>
        <v>-45</v>
      </c>
      <c r="AB7" s="426">
        <f>AC7+AD7</f>
        <v>91</v>
      </c>
      <c r="AC7" s="426">
        <f>ROUND('[2]純資産変動計算書（事業）'!W7/1000000,0)</f>
        <v>87</v>
      </c>
      <c r="AD7" s="502">
        <f>ROUND('[2]純資産変動計算書（事業）'!X7/1000000,0)</f>
        <v>4</v>
      </c>
      <c r="AE7" s="504">
        <f>AF7+AG7</f>
        <v>506</v>
      </c>
      <c r="AF7" s="427">
        <f>SUM(Z7,AC7)+1</f>
        <v>547</v>
      </c>
      <c r="AG7" s="426">
        <f>SUM(AA7,AD7)</f>
        <v>-41</v>
      </c>
      <c r="AH7" s="426">
        <f>AI7+AJ7</f>
        <v>0</v>
      </c>
      <c r="AI7" s="426">
        <f>AF7-'純資産変動計算書（目的） (百万円単位)'!N6</f>
        <v>0</v>
      </c>
      <c r="AJ7" s="502">
        <f>AG7-'純資産変動計算書（目的） (百万円単位)'!O6</f>
        <v>0</v>
      </c>
      <c r="AK7" s="426">
        <f>AL7+AM7</f>
        <v>923</v>
      </c>
      <c r="AL7" s="426">
        <f>ROUND('[2]純資産変動計算書（事業）'!Z7/1000000,0)</f>
        <v>1014</v>
      </c>
      <c r="AM7" s="502">
        <f>ROUND('[2]純資産変動計算書（事業）'!AA7/1000000,0)</f>
        <v>-91</v>
      </c>
      <c r="AN7" s="426">
        <f>AO7+AP7</f>
        <v>17</v>
      </c>
      <c r="AO7" s="426">
        <f>ROUND('[2]純資産変動計算書（事業）'!AC7/1000000,0)</f>
        <v>0</v>
      </c>
      <c r="AP7" s="429">
        <f>ROUND('[2]純資産変動計算書（事業）'!AD7/1000000,0)</f>
        <v>17</v>
      </c>
      <c r="AQ7" s="426">
        <f>AR7+AS7</f>
        <v>940</v>
      </c>
      <c r="AR7" s="426">
        <f>SUM(AL7,AO7)</f>
        <v>1014</v>
      </c>
      <c r="AS7" s="426">
        <f>SUM(AM7,AP7)</f>
        <v>-74</v>
      </c>
      <c r="AT7" s="426">
        <f>AU7+AV7</f>
        <v>0</v>
      </c>
      <c r="AU7" s="426">
        <f>AR7-'純資産変動計算書（目的） (百万円単位)'!Q6</f>
        <v>0</v>
      </c>
      <c r="AV7" s="502">
        <f>AS7-'純資産変動計算書（目的） (百万円単位)'!R6</f>
        <v>0</v>
      </c>
      <c r="AW7" s="311" t="b">
        <f t="shared" ref="AW7:AX22" si="0">H7=SUM(K7,N7,Q7,Z7,AC7,AL7,AO7)</f>
        <v>1</v>
      </c>
      <c r="AX7" s="311" t="b">
        <f t="shared" si="0"/>
        <v>1</v>
      </c>
      <c r="AY7" s="504"/>
    </row>
    <row r="8" spans="1:51" ht="13.5" customHeight="1" x14ac:dyDescent="0.15">
      <c r="A8" s="347"/>
      <c r="B8" s="348" t="s">
        <v>198</v>
      </c>
      <c r="C8" s="348"/>
      <c r="D8" s="348"/>
      <c r="E8" s="348"/>
      <c r="F8" s="348"/>
      <c r="G8" s="430">
        <f>'行政コスト計算書（事業） (百万円)'!G30</f>
        <v>-3071</v>
      </c>
      <c r="H8" s="431"/>
      <c r="I8" s="430">
        <f>G8</f>
        <v>-3071</v>
      </c>
      <c r="J8" s="430">
        <f>'行政コスト計算書（事業） (百万円)'!H30</f>
        <v>-170</v>
      </c>
      <c r="K8" s="431"/>
      <c r="L8" s="430">
        <f>J8</f>
        <v>-170</v>
      </c>
      <c r="M8" s="430">
        <f>'行政コスト計算書（事業） (百万円)'!I30</f>
        <v>-1892</v>
      </c>
      <c r="N8" s="431"/>
      <c r="O8" s="432">
        <f>M8</f>
        <v>-1892</v>
      </c>
      <c r="P8" s="430">
        <f>'行政コスト計算書（事業） (百万円)'!J30</f>
        <v>-758</v>
      </c>
      <c r="Q8" s="431"/>
      <c r="R8" s="432">
        <f>P8</f>
        <v>-758</v>
      </c>
      <c r="S8" s="430">
        <f>SUM(J8,M8,P8)</f>
        <v>-2820</v>
      </c>
      <c r="T8" s="431"/>
      <c r="U8" s="430">
        <f>S8</f>
        <v>-2820</v>
      </c>
      <c r="V8" s="430">
        <f>S8-'純資産変動計算書（目的） (百万円単位)'!J7</f>
        <v>0</v>
      </c>
      <c r="W8" s="431"/>
      <c r="X8" s="432">
        <f>V8</f>
        <v>0</v>
      </c>
      <c r="Y8" s="430">
        <f>'行政コスト計算書（事業） (百万円)'!N30</f>
        <v>-171</v>
      </c>
      <c r="Z8" s="431"/>
      <c r="AA8" s="432">
        <f>Y8</f>
        <v>-171</v>
      </c>
      <c r="AB8" s="430">
        <f>'行政コスト計算書（事業） (百万円)'!O30</f>
        <v>-35</v>
      </c>
      <c r="AC8" s="431"/>
      <c r="AD8" s="432">
        <f>AB8</f>
        <v>-35</v>
      </c>
      <c r="AE8" s="505">
        <f>SUM(Y8,AB8)</f>
        <v>-206</v>
      </c>
      <c r="AF8" s="431"/>
      <c r="AG8" s="430">
        <f>AE8</f>
        <v>-206</v>
      </c>
      <c r="AH8" s="430">
        <f>AE8-'純資産変動計算書（目的） (百万円単位)'!M7</f>
        <v>0</v>
      </c>
      <c r="AI8" s="431"/>
      <c r="AJ8" s="432">
        <f>AH8</f>
        <v>0</v>
      </c>
      <c r="AK8" s="430">
        <f>'行政コスト計算書（事業） (百万円)'!S30</f>
        <v>-5</v>
      </c>
      <c r="AL8" s="431"/>
      <c r="AM8" s="432">
        <f>AK8</f>
        <v>-5</v>
      </c>
      <c r="AN8" s="430">
        <f>'行政コスト計算書（事業） (百万円)'!T30</f>
        <v>-40</v>
      </c>
      <c r="AO8" s="431"/>
      <c r="AP8" s="433">
        <f>AN8</f>
        <v>-40</v>
      </c>
      <c r="AQ8" s="430">
        <f>SUM(AH8,AK8,AN8)</f>
        <v>-45</v>
      </c>
      <c r="AR8" s="431"/>
      <c r="AS8" s="430">
        <f>AQ8</f>
        <v>-45</v>
      </c>
      <c r="AT8" s="430">
        <f>AQ8-'純資産変動計算書（目的） (百万円単位)'!P7</f>
        <v>0</v>
      </c>
      <c r="AU8" s="431"/>
      <c r="AV8" s="432">
        <f>AT8</f>
        <v>0</v>
      </c>
      <c r="AW8" s="311" t="b">
        <f t="shared" si="0"/>
        <v>1</v>
      </c>
      <c r="AX8" s="311" t="b">
        <f t="shared" si="0"/>
        <v>1</v>
      </c>
      <c r="AY8" s="504"/>
    </row>
    <row r="9" spans="1:51" ht="13.5" customHeight="1" x14ac:dyDescent="0.15">
      <c r="A9" s="347"/>
      <c r="B9" s="348" t="s">
        <v>200</v>
      </c>
      <c r="C9" s="348"/>
      <c r="D9" s="348"/>
      <c r="E9" s="348"/>
      <c r="F9" s="348"/>
      <c r="G9" s="430">
        <f>SUM(G10:G11)</f>
        <v>2642</v>
      </c>
      <c r="H9" s="434"/>
      <c r="I9" s="430">
        <f>G9</f>
        <v>2642</v>
      </c>
      <c r="J9" s="430">
        <f>SUM(J10:J11)</f>
        <v>156</v>
      </c>
      <c r="K9" s="434"/>
      <c r="L9" s="430">
        <f>J9</f>
        <v>156</v>
      </c>
      <c r="M9" s="430">
        <f>SUM(M10:M11)</f>
        <v>1474</v>
      </c>
      <c r="N9" s="434"/>
      <c r="O9" s="432">
        <f>M9</f>
        <v>1474</v>
      </c>
      <c r="P9" s="430">
        <f>SUM(P10:P11)</f>
        <v>754</v>
      </c>
      <c r="Q9" s="434"/>
      <c r="R9" s="432">
        <f>P9</f>
        <v>754</v>
      </c>
      <c r="S9" s="430">
        <f>SUM(S10:S11)</f>
        <v>2384</v>
      </c>
      <c r="T9" s="434"/>
      <c r="U9" s="430">
        <f>S9</f>
        <v>2384</v>
      </c>
      <c r="V9" s="430">
        <f>SUM(V10:V11)</f>
        <v>0</v>
      </c>
      <c r="W9" s="434"/>
      <c r="X9" s="432">
        <f>V9</f>
        <v>0</v>
      </c>
      <c r="Y9" s="430">
        <f>SUM(Y10:Y11)</f>
        <v>169</v>
      </c>
      <c r="Z9" s="434"/>
      <c r="AA9" s="432">
        <f>Y9</f>
        <v>169</v>
      </c>
      <c r="AB9" s="430">
        <f>SUM(AB10:AB11)</f>
        <v>30</v>
      </c>
      <c r="AC9" s="434"/>
      <c r="AD9" s="432">
        <f>AB9</f>
        <v>30</v>
      </c>
      <c r="AE9" s="505">
        <f>SUM(AE10:AE11)</f>
        <v>199</v>
      </c>
      <c r="AF9" s="434"/>
      <c r="AG9" s="430">
        <f>AE9</f>
        <v>199</v>
      </c>
      <c r="AH9" s="430">
        <f>SUM(AH10:AH11)</f>
        <v>0</v>
      </c>
      <c r="AI9" s="434"/>
      <c r="AJ9" s="432">
        <f>AH9</f>
        <v>0</v>
      </c>
      <c r="AK9" s="430">
        <f>SUM(AK10:AK11)</f>
        <v>10</v>
      </c>
      <c r="AL9" s="434"/>
      <c r="AM9" s="432">
        <f>AK9</f>
        <v>10</v>
      </c>
      <c r="AN9" s="430">
        <f>SUM(AN10:AN11)</f>
        <v>49</v>
      </c>
      <c r="AO9" s="434"/>
      <c r="AP9" s="433">
        <f>AN9</f>
        <v>49</v>
      </c>
      <c r="AQ9" s="430">
        <f>SUM(AQ10:AQ11)</f>
        <v>59</v>
      </c>
      <c r="AR9" s="434"/>
      <c r="AS9" s="430">
        <f>AQ9</f>
        <v>59</v>
      </c>
      <c r="AT9" s="430">
        <f>SUM(AT10:AT11)</f>
        <v>0</v>
      </c>
      <c r="AU9" s="434"/>
      <c r="AV9" s="432">
        <f>AT9</f>
        <v>0</v>
      </c>
      <c r="AW9" s="311" t="b">
        <f t="shared" si="0"/>
        <v>1</v>
      </c>
      <c r="AX9" s="311" t="b">
        <f t="shared" si="0"/>
        <v>1</v>
      </c>
      <c r="AY9" s="504"/>
    </row>
    <row r="10" spans="1:51" ht="13.5" customHeight="1" x14ac:dyDescent="0.15">
      <c r="A10" s="347"/>
      <c r="B10" s="348"/>
      <c r="C10" s="348" t="s">
        <v>202</v>
      </c>
      <c r="D10" s="348"/>
      <c r="E10" s="348"/>
      <c r="F10" s="348"/>
      <c r="G10" s="435">
        <f>ROUND('[2]純資産変動計算書（事業）'!G10/1000000,0)-1</f>
        <v>2642</v>
      </c>
      <c r="H10" s="434"/>
      <c r="I10" s="430">
        <f>G10</f>
        <v>2642</v>
      </c>
      <c r="J10" s="430">
        <f>ROUND('[2]純資産変動計算書（事業）'!J10/1000000,0)</f>
        <v>156</v>
      </c>
      <c r="K10" s="434"/>
      <c r="L10" s="430">
        <f>J10</f>
        <v>156</v>
      </c>
      <c r="M10" s="430">
        <f>ROUND('[2]純資産変動計算書（事業）'!M10/1000000,0)</f>
        <v>1474</v>
      </c>
      <c r="N10" s="434"/>
      <c r="O10" s="432">
        <f>M10</f>
        <v>1474</v>
      </c>
      <c r="P10" s="430">
        <f>ROUND('[2]純資産変動計算書（事業）'!P10/1000000,0)</f>
        <v>754</v>
      </c>
      <c r="Q10" s="434"/>
      <c r="R10" s="432">
        <f>P10</f>
        <v>754</v>
      </c>
      <c r="S10" s="430">
        <f>SUM(J10,M10,P10)</f>
        <v>2384</v>
      </c>
      <c r="T10" s="434"/>
      <c r="U10" s="430">
        <f>S10</f>
        <v>2384</v>
      </c>
      <c r="V10" s="430">
        <f>S10-'純資産変動計算書（目的） (百万円単位)'!J9</f>
        <v>0</v>
      </c>
      <c r="W10" s="434"/>
      <c r="X10" s="432">
        <f>V10</f>
        <v>0</v>
      </c>
      <c r="Y10" s="430">
        <f>ROUND('[2]純資産変動計算書（事業）'!S10/1000000,0)</f>
        <v>169</v>
      </c>
      <c r="Z10" s="434"/>
      <c r="AA10" s="432">
        <f>Y10</f>
        <v>169</v>
      </c>
      <c r="AB10" s="430">
        <f>ROUND('[2]純資産変動計算書（事業）'!V10/1000000,0)</f>
        <v>30</v>
      </c>
      <c r="AC10" s="434"/>
      <c r="AD10" s="432">
        <f>AB10</f>
        <v>30</v>
      </c>
      <c r="AE10" s="505">
        <f>SUM(Y10,AB10)</f>
        <v>199</v>
      </c>
      <c r="AF10" s="434"/>
      <c r="AG10" s="430">
        <f>AE10</f>
        <v>199</v>
      </c>
      <c r="AH10" s="430">
        <f>AE10-'純資産変動計算書（目的） (百万円単位)'!M9</f>
        <v>0</v>
      </c>
      <c r="AI10" s="434"/>
      <c r="AJ10" s="432">
        <f>AH10</f>
        <v>0</v>
      </c>
      <c r="AK10" s="430">
        <f>ROUND('[2]純資産変動計算書（事業）'!Y10/1000000,0)</f>
        <v>10</v>
      </c>
      <c r="AL10" s="434"/>
      <c r="AM10" s="432">
        <f>AK10</f>
        <v>10</v>
      </c>
      <c r="AN10" s="430">
        <f>ROUND('[2]純資産変動計算書（事業）'!AB10/1000000,0)</f>
        <v>49</v>
      </c>
      <c r="AO10" s="434"/>
      <c r="AP10" s="433">
        <f>AN10</f>
        <v>49</v>
      </c>
      <c r="AQ10" s="430">
        <f>SUM(AK10,AN10)</f>
        <v>59</v>
      </c>
      <c r="AR10" s="434"/>
      <c r="AS10" s="430">
        <f>AQ10</f>
        <v>59</v>
      </c>
      <c r="AT10" s="430">
        <f>AQ10-'純資産変動計算書（目的） (百万円単位)'!P9</f>
        <v>0</v>
      </c>
      <c r="AU10" s="434"/>
      <c r="AV10" s="432">
        <f>AT10</f>
        <v>0</v>
      </c>
      <c r="AW10" s="311" t="b">
        <f t="shared" si="0"/>
        <v>1</v>
      </c>
      <c r="AX10" s="311" t="b">
        <f t="shared" si="0"/>
        <v>1</v>
      </c>
      <c r="AY10" s="504"/>
    </row>
    <row r="11" spans="1:51" ht="13.5" customHeight="1" x14ac:dyDescent="0.15">
      <c r="A11" s="347"/>
      <c r="B11" s="348"/>
      <c r="C11" s="348" t="s">
        <v>204</v>
      </c>
      <c r="D11" s="348"/>
      <c r="E11" s="348"/>
      <c r="F11" s="348"/>
      <c r="G11" s="430">
        <f>ROUND('[2]純資産変動計算書（事業）'!G11/1000000,0)</f>
        <v>0</v>
      </c>
      <c r="H11" s="434"/>
      <c r="I11" s="430">
        <f>G11</f>
        <v>0</v>
      </c>
      <c r="J11" s="430" t="s">
        <v>379</v>
      </c>
      <c r="K11" s="434"/>
      <c r="L11" s="430" t="str">
        <f>J11</f>
        <v>-</v>
      </c>
      <c r="M11" s="430" t="s">
        <v>379</v>
      </c>
      <c r="N11" s="434"/>
      <c r="O11" s="432" t="str">
        <f>M11</f>
        <v>-</v>
      </c>
      <c r="P11" s="430" t="s">
        <v>379</v>
      </c>
      <c r="Q11" s="434"/>
      <c r="R11" s="432" t="str">
        <f>P11</f>
        <v>-</v>
      </c>
      <c r="S11" s="430" t="s">
        <v>379</v>
      </c>
      <c r="T11" s="434"/>
      <c r="U11" s="430" t="str">
        <f>S11</f>
        <v>-</v>
      </c>
      <c r="V11" s="430" t="s">
        <v>379</v>
      </c>
      <c r="W11" s="434"/>
      <c r="X11" s="432" t="str">
        <f>V11</f>
        <v>-</v>
      </c>
      <c r="Y11" s="430" t="s">
        <v>379</v>
      </c>
      <c r="Z11" s="434"/>
      <c r="AA11" s="432" t="str">
        <f>Y11</f>
        <v>-</v>
      </c>
      <c r="AB11" s="430">
        <f>ROUND('[2]純資産変動計算書（事業）'!V11/1000000,0)</f>
        <v>0</v>
      </c>
      <c r="AC11" s="434"/>
      <c r="AD11" s="432">
        <f>AB11</f>
        <v>0</v>
      </c>
      <c r="AE11" s="505">
        <f>SUM(Y11,AB11)</f>
        <v>0</v>
      </c>
      <c r="AF11" s="434"/>
      <c r="AG11" s="430">
        <f>AE11</f>
        <v>0</v>
      </c>
      <c r="AH11" s="430">
        <f>AE11-'純資産変動計算書（目的） (百万円単位)'!M10</f>
        <v>0</v>
      </c>
      <c r="AI11" s="434"/>
      <c r="AJ11" s="432">
        <f>AH11</f>
        <v>0</v>
      </c>
      <c r="AK11" s="430" t="s">
        <v>379</v>
      </c>
      <c r="AL11" s="434"/>
      <c r="AM11" s="432" t="str">
        <f>AK11</f>
        <v>-</v>
      </c>
      <c r="AN11" s="430" t="s">
        <v>379</v>
      </c>
      <c r="AO11" s="434"/>
      <c r="AP11" s="433" t="str">
        <f>AN11</f>
        <v>-</v>
      </c>
      <c r="AQ11" s="430" t="s">
        <v>379</v>
      </c>
      <c r="AR11" s="434"/>
      <c r="AS11" s="430" t="str">
        <f>AQ11</f>
        <v>-</v>
      </c>
      <c r="AT11" s="430" t="s">
        <v>379</v>
      </c>
      <c r="AU11" s="434"/>
      <c r="AV11" s="432" t="str">
        <f>AT11</f>
        <v>-</v>
      </c>
      <c r="AW11" s="311" t="b">
        <f t="shared" si="0"/>
        <v>1</v>
      </c>
      <c r="AX11" s="311" t="b">
        <f t="shared" si="0"/>
        <v>1</v>
      </c>
      <c r="AY11" s="504"/>
    </row>
    <row r="12" spans="1:51" ht="13.5" customHeight="1" x14ac:dyDescent="0.15">
      <c r="A12" s="341"/>
      <c r="B12" s="342" t="s">
        <v>206</v>
      </c>
      <c r="C12" s="342"/>
      <c r="D12" s="342"/>
      <c r="E12" s="342"/>
      <c r="F12" s="342"/>
      <c r="G12" s="430">
        <f>G8+G9</f>
        <v>-429</v>
      </c>
      <c r="H12" s="434"/>
      <c r="I12" s="430">
        <f>G12</f>
        <v>-429</v>
      </c>
      <c r="J12" s="430">
        <f>J8+J9</f>
        <v>-14</v>
      </c>
      <c r="K12" s="434"/>
      <c r="L12" s="430">
        <f>J12</f>
        <v>-14</v>
      </c>
      <c r="M12" s="430">
        <f>M8+M9</f>
        <v>-418</v>
      </c>
      <c r="N12" s="434"/>
      <c r="O12" s="432">
        <f>M12</f>
        <v>-418</v>
      </c>
      <c r="P12" s="430">
        <f>P8+P9</f>
        <v>-4</v>
      </c>
      <c r="Q12" s="434"/>
      <c r="R12" s="432">
        <f>P12</f>
        <v>-4</v>
      </c>
      <c r="S12" s="430">
        <f>S8+S9</f>
        <v>-436</v>
      </c>
      <c r="T12" s="434"/>
      <c r="U12" s="430">
        <f>S12</f>
        <v>-436</v>
      </c>
      <c r="V12" s="430">
        <f>V8+V9</f>
        <v>0</v>
      </c>
      <c r="W12" s="434"/>
      <c r="X12" s="432">
        <f>V12</f>
        <v>0</v>
      </c>
      <c r="Y12" s="430">
        <f>Y8+Y9</f>
        <v>-2</v>
      </c>
      <c r="Z12" s="434"/>
      <c r="AA12" s="432">
        <f>Y12</f>
        <v>-2</v>
      </c>
      <c r="AB12" s="430">
        <f>AB8+AB9</f>
        <v>-5</v>
      </c>
      <c r="AC12" s="434"/>
      <c r="AD12" s="432">
        <f>AB12</f>
        <v>-5</v>
      </c>
      <c r="AE12" s="505">
        <f>AE8+AE9</f>
        <v>-7</v>
      </c>
      <c r="AF12" s="434"/>
      <c r="AG12" s="430">
        <f>AE12</f>
        <v>-7</v>
      </c>
      <c r="AH12" s="430">
        <f>AH8+AH9</f>
        <v>0</v>
      </c>
      <c r="AI12" s="434"/>
      <c r="AJ12" s="432">
        <f>AH12</f>
        <v>0</v>
      </c>
      <c r="AK12" s="430">
        <f>AK8+AK9</f>
        <v>5</v>
      </c>
      <c r="AL12" s="434"/>
      <c r="AM12" s="432">
        <f>AK12</f>
        <v>5</v>
      </c>
      <c r="AN12" s="430">
        <f>AN8+AN9</f>
        <v>9</v>
      </c>
      <c r="AO12" s="434"/>
      <c r="AP12" s="433">
        <f>AN12</f>
        <v>9</v>
      </c>
      <c r="AQ12" s="430">
        <f>AQ8+AQ9</f>
        <v>14</v>
      </c>
      <c r="AR12" s="434"/>
      <c r="AS12" s="430">
        <f>AQ12</f>
        <v>14</v>
      </c>
      <c r="AT12" s="430">
        <f>AT8+AT9</f>
        <v>0</v>
      </c>
      <c r="AU12" s="434"/>
      <c r="AV12" s="432">
        <f>AT12</f>
        <v>0</v>
      </c>
      <c r="AW12" s="311" t="b">
        <f t="shared" si="0"/>
        <v>1</v>
      </c>
      <c r="AX12" s="311" t="b">
        <f t="shared" si="0"/>
        <v>1</v>
      </c>
      <c r="AY12" s="504"/>
    </row>
    <row r="13" spans="1:51" ht="13.5" customHeight="1" x14ac:dyDescent="0.15">
      <c r="A13" s="347"/>
      <c r="B13" s="348" t="s">
        <v>398</v>
      </c>
      <c r="C13" s="348"/>
      <c r="D13" s="348"/>
      <c r="E13" s="348"/>
      <c r="F13" s="348"/>
      <c r="G13" s="436"/>
      <c r="H13" s="430">
        <f>SUM(H14:H17)</f>
        <v>-659</v>
      </c>
      <c r="I13" s="430">
        <f>-H13</f>
        <v>659</v>
      </c>
      <c r="J13" s="436"/>
      <c r="K13" s="430">
        <f>SUM(K14:K17)</f>
        <v>-63</v>
      </c>
      <c r="L13" s="430">
        <f>-K13</f>
        <v>63</v>
      </c>
      <c r="M13" s="436"/>
      <c r="N13" s="430">
        <f>SUM(N14:N17)</f>
        <v>-572</v>
      </c>
      <c r="O13" s="432">
        <f>-N13</f>
        <v>572</v>
      </c>
      <c r="P13" s="436"/>
      <c r="Q13" s="430">
        <f>SUM(Q14:Q17)</f>
        <v>-7</v>
      </c>
      <c r="R13" s="432">
        <f>-Q13</f>
        <v>7</v>
      </c>
      <c r="S13" s="436"/>
      <c r="T13" s="430">
        <f>SUM(T14:T17)</f>
        <v>-609</v>
      </c>
      <c r="U13" s="430">
        <f>-T13</f>
        <v>609</v>
      </c>
      <c r="V13" s="436"/>
      <c r="W13" s="430">
        <f>SUM(W14:W17)</f>
        <v>0</v>
      </c>
      <c r="X13" s="432">
        <f>-W13</f>
        <v>0</v>
      </c>
      <c r="Y13" s="436"/>
      <c r="Z13" s="430">
        <f>SUM(Z14:Z17)</f>
        <v>-15</v>
      </c>
      <c r="AA13" s="432">
        <f>-Z13</f>
        <v>15</v>
      </c>
      <c r="AB13" s="436"/>
      <c r="AC13" s="430">
        <f>SUM(AC14:AC17)</f>
        <v>-7</v>
      </c>
      <c r="AD13" s="432">
        <f>-AC13</f>
        <v>7</v>
      </c>
      <c r="AE13" s="506"/>
      <c r="AF13" s="430">
        <f>SUM(AF14:AF17)</f>
        <v>-22</v>
      </c>
      <c r="AG13" s="430">
        <f>-AF13</f>
        <v>22</v>
      </c>
      <c r="AH13" s="436"/>
      <c r="AI13" s="430">
        <f>SUM(AI14:AI17)</f>
        <v>0</v>
      </c>
      <c r="AJ13" s="432">
        <f>-AI13</f>
        <v>0</v>
      </c>
      <c r="AK13" s="436"/>
      <c r="AL13" s="430">
        <f>SUM(AL14:AL17)</f>
        <v>5</v>
      </c>
      <c r="AM13" s="432">
        <f>-AL13</f>
        <v>-5</v>
      </c>
      <c r="AN13" s="436"/>
      <c r="AO13" s="430">
        <f>SUM(AO14:AO17)</f>
        <v>0</v>
      </c>
      <c r="AP13" s="433">
        <f>-AO13</f>
        <v>0</v>
      </c>
      <c r="AQ13" s="436"/>
      <c r="AR13" s="430">
        <f>SUM(AR14:AR17)</f>
        <v>5</v>
      </c>
      <c r="AS13" s="430">
        <f>-AR13</f>
        <v>-5</v>
      </c>
      <c r="AT13" s="436"/>
      <c r="AU13" s="430">
        <f>SUM(AU14:AU17)</f>
        <v>0</v>
      </c>
      <c r="AV13" s="432">
        <f>-AU13</f>
        <v>0</v>
      </c>
      <c r="AW13" s="311" t="b">
        <f t="shared" si="0"/>
        <v>1</v>
      </c>
      <c r="AX13" s="311" t="b">
        <f t="shared" si="0"/>
        <v>1</v>
      </c>
      <c r="AY13" s="504"/>
    </row>
    <row r="14" spans="1:51" ht="13.5" customHeight="1" x14ac:dyDescent="0.15">
      <c r="A14" s="341"/>
      <c r="B14" s="342"/>
      <c r="C14" s="342" t="s">
        <v>209</v>
      </c>
      <c r="D14" s="342"/>
      <c r="E14" s="342"/>
      <c r="F14" s="342"/>
      <c r="G14" s="436"/>
      <c r="H14" s="430">
        <f>ROUND('[2]純資産変動計算書（事業）'!H14/1000000,0)</f>
        <v>163</v>
      </c>
      <c r="I14" s="430">
        <f>-H14</f>
        <v>-163</v>
      </c>
      <c r="J14" s="436"/>
      <c r="K14" s="430">
        <f>ROUND('[2]純資産変動計算書（事業）'!K14/1000000,0)</f>
        <v>0</v>
      </c>
      <c r="L14" s="430">
        <f>-K14</f>
        <v>0</v>
      </c>
      <c r="M14" s="436"/>
      <c r="N14" s="430">
        <f>ROUND('[2]純資産変動計算書（事業）'!N14/1000000,0)</f>
        <v>150</v>
      </c>
      <c r="O14" s="432">
        <f>-N14</f>
        <v>-150</v>
      </c>
      <c r="P14" s="436"/>
      <c r="Q14" s="437">
        <f>ROUND('[2]純資産変動計算書（事業）'!Q14/1000000,0)+1</f>
        <v>13</v>
      </c>
      <c r="R14" s="432">
        <f>-Q14</f>
        <v>-13</v>
      </c>
      <c r="S14" s="436"/>
      <c r="T14" s="430">
        <f t="shared" ref="T14:T16" si="1">SUM(K14,N14,Q14)</f>
        <v>163</v>
      </c>
      <c r="U14" s="430">
        <f>-T14</f>
        <v>-163</v>
      </c>
      <c r="V14" s="436"/>
      <c r="W14" s="430">
        <f>T14-'純資産変動計算書（目的） (百万円単位)'!K13</f>
        <v>0</v>
      </c>
      <c r="X14" s="432">
        <f>-W14</f>
        <v>0</v>
      </c>
      <c r="Y14" s="436"/>
      <c r="Z14" s="430">
        <f>ROUND('[2]純資産変動計算書（事業）'!T14/1000000,0)</f>
        <v>0</v>
      </c>
      <c r="AA14" s="432">
        <f>-Z14</f>
        <v>0</v>
      </c>
      <c r="AB14" s="436"/>
      <c r="AC14" s="430">
        <f>ROUND('[2]純資産変動計算書（事業）'!W14/1000000,0)</f>
        <v>0</v>
      </c>
      <c r="AD14" s="432">
        <f>-AC14</f>
        <v>0</v>
      </c>
      <c r="AE14" s="506"/>
      <c r="AF14" s="430">
        <f t="shared" ref="AF14:AF16" si="2">SUM(Z14,AC14)</f>
        <v>0</v>
      </c>
      <c r="AG14" s="430">
        <f>-AF14</f>
        <v>0</v>
      </c>
      <c r="AH14" s="436"/>
      <c r="AI14" s="430">
        <f>AF14-'純資産変動計算書（目的） (百万円単位)'!N13</f>
        <v>0</v>
      </c>
      <c r="AJ14" s="432">
        <f>-AI14</f>
        <v>0</v>
      </c>
      <c r="AK14" s="436"/>
      <c r="AL14" s="430" t="s">
        <v>379</v>
      </c>
      <c r="AM14" s="432" t="s">
        <v>379</v>
      </c>
      <c r="AN14" s="436"/>
      <c r="AO14" s="430" t="s">
        <v>379</v>
      </c>
      <c r="AP14" s="433" t="s">
        <v>379</v>
      </c>
      <c r="AQ14" s="436"/>
      <c r="AR14" s="430">
        <f t="shared" ref="AR14:AR16" si="3">SUM(AL14,AO14)</f>
        <v>0</v>
      </c>
      <c r="AS14" s="430">
        <f>-AR14</f>
        <v>0</v>
      </c>
      <c r="AT14" s="436"/>
      <c r="AU14" s="430">
        <f>AR14-'純資産変動計算書（目的） (百万円単位)'!Q13</f>
        <v>0</v>
      </c>
      <c r="AV14" s="432">
        <f>-AU14</f>
        <v>0</v>
      </c>
      <c r="AW14" s="311" t="b">
        <f t="shared" si="0"/>
        <v>1</v>
      </c>
      <c r="AX14" s="311" t="b">
        <f t="shared" si="0"/>
        <v>1</v>
      </c>
      <c r="AY14" s="504"/>
    </row>
    <row r="15" spans="1:51" ht="13.5" customHeight="1" x14ac:dyDescent="0.15">
      <c r="A15" s="347"/>
      <c r="B15" s="348"/>
      <c r="C15" s="348" t="s">
        <v>211</v>
      </c>
      <c r="D15" s="348"/>
      <c r="E15" s="348"/>
      <c r="F15" s="348"/>
      <c r="G15" s="436"/>
      <c r="H15" s="435">
        <f>ROUND('[2]純資産変動計算書（事業）'!H15/1000000,0)-1</f>
        <v>-1295</v>
      </c>
      <c r="I15" s="430">
        <f>-H15</f>
        <v>1295</v>
      </c>
      <c r="J15" s="436"/>
      <c r="K15" s="430">
        <f>ROUND('[2]純資産変動計算書（事業）'!K15/1000000,0)</f>
        <v>-63</v>
      </c>
      <c r="L15" s="430">
        <f>-K15</f>
        <v>63</v>
      </c>
      <c r="M15" s="436"/>
      <c r="N15" s="430">
        <f>ROUND('[2]純資産変動計算書（事業）'!N15/1000000,0)</f>
        <v>-1186</v>
      </c>
      <c r="O15" s="432">
        <f>-N15</f>
        <v>1186</v>
      </c>
      <c r="P15" s="436"/>
      <c r="Q15" s="435">
        <f>ROUND('[2]純資産変動計算書（事業）'!Q15/1000000,0)-1</f>
        <v>-20</v>
      </c>
      <c r="R15" s="432">
        <f>-Q15</f>
        <v>20</v>
      </c>
      <c r="S15" s="436"/>
      <c r="T15" s="430">
        <f t="shared" si="1"/>
        <v>-1269</v>
      </c>
      <c r="U15" s="430">
        <f>-T15</f>
        <v>1269</v>
      </c>
      <c r="V15" s="436"/>
      <c r="W15" s="430">
        <f>T15-'純資産変動計算書（目的） (百万円単位)'!K14</f>
        <v>0</v>
      </c>
      <c r="X15" s="432">
        <f>-W15</f>
        <v>0</v>
      </c>
      <c r="Y15" s="436"/>
      <c r="Z15" s="430">
        <f>ROUND('[2]純資産変動計算書（事業）'!T15/1000000,0)</f>
        <v>-19</v>
      </c>
      <c r="AA15" s="432">
        <f>-Z15</f>
        <v>19</v>
      </c>
      <c r="AB15" s="436"/>
      <c r="AC15" s="430">
        <f>ROUND('[2]純資産変動計算書（事業）'!W15/1000000,0)</f>
        <v>-7</v>
      </c>
      <c r="AD15" s="432">
        <f>-AC15</f>
        <v>7</v>
      </c>
      <c r="AE15" s="506"/>
      <c r="AF15" s="430">
        <f t="shared" si="2"/>
        <v>-26</v>
      </c>
      <c r="AG15" s="430">
        <f>-AF15</f>
        <v>26</v>
      </c>
      <c r="AH15" s="436"/>
      <c r="AI15" s="430">
        <f>AF15-'純資産変動計算書（目的） (百万円単位)'!N14</f>
        <v>0</v>
      </c>
      <c r="AJ15" s="432">
        <f>-AI15</f>
        <v>0</v>
      </c>
      <c r="AK15" s="436"/>
      <c r="AL15" s="430" t="s">
        <v>379</v>
      </c>
      <c r="AM15" s="432" t="s">
        <v>379</v>
      </c>
      <c r="AN15" s="436"/>
      <c r="AO15" s="430" t="s">
        <v>379</v>
      </c>
      <c r="AP15" s="433" t="s">
        <v>379</v>
      </c>
      <c r="AQ15" s="436"/>
      <c r="AR15" s="430">
        <f t="shared" si="3"/>
        <v>0</v>
      </c>
      <c r="AS15" s="430">
        <f>-AR15</f>
        <v>0</v>
      </c>
      <c r="AT15" s="436"/>
      <c r="AU15" s="430">
        <f>AR15-'純資産変動計算書（目的） (百万円単位)'!Q14</f>
        <v>0</v>
      </c>
      <c r="AV15" s="432">
        <f>-AU15</f>
        <v>0</v>
      </c>
      <c r="AW15" s="311" t="b">
        <f t="shared" si="0"/>
        <v>1</v>
      </c>
      <c r="AX15" s="311" t="b">
        <f t="shared" si="0"/>
        <v>1</v>
      </c>
      <c r="AY15" s="504"/>
    </row>
    <row r="16" spans="1:51" ht="13.5" customHeight="1" x14ac:dyDescent="0.15">
      <c r="A16" s="341"/>
      <c r="B16" s="342"/>
      <c r="C16" s="342" t="s">
        <v>213</v>
      </c>
      <c r="D16" s="342"/>
      <c r="E16" s="342"/>
      <c r="F16" s="342"/>
      <c r="G16" s="436"/>
      <c r="H16" s="438">
        <f>ROUND('[2]純資産変動計算書（事業）'!H16/1000000,0)</f>
        <v>506</v>
      </c>
      <c r="I16" s="430">
        <f>-H16</f>
        <v>-506</v>
      </c>
      <c r="J16" s="436"/>
      <c r="K16" s="438" t="s">
        <v>379</v>
      </c>
      <c r="L16" s="430" t="s">
        <v>379</v>
      </c>
      <c r="M16" s="436"/>
      <c r="N16" s="439">
        <f>ROUND('[2]純資産変動計算書（事業）'!N16/1000000,0)+1</f>
        <v>497</v>
      </c>
      <c r="O16" s="507">
        <f>-N16</f>
        <v>-497</v>
      </c>
      <c r="P16" s="436"/>
      <c r="Q16" s="440" t="s">
        <v>379</v>
      </c>
      <c r="R16" s="432" t="s">
        <v>379</v>
      </c>
      <c r="S16" s="436"/>
      <c r="T16" s="440">
        <f t="shared" si="1"/>
        <v>497</v>
      </c>
      <c r="U16" s="430">
        <f>-T16</f>
        <v>-497</v>
      </c>
      <c r="V16" s="436"/>
      <c r="W16" s="440">
        <f>T16-'純資産変動計算書（目的） (百万円単位)'!K15</f>
        <v>0</v>
      </c>
      <c r="X16" s="432">
        <f>-W16</f>
        <v>0</v>
      </c>
      <c r="Y16" s="436"/>
      <c r="Z16" s="440">
        <f>ROUND('[2]純資産変動計算書（事業）'!T16/1000000,0)</f>
        <v>4</v>
      </c>
      <c r="AA16" s="432">
        <f>-Z16</f>
        <v>-4</v>
      </c>
      <c r="AB16" s="436"/>
      <c r="AC16" s="440" t="s">
        <v>379</v>
      </c>
      <c r="AD16" s="432" t="s">
        <v>379</v>
      </c>
      <c r="AE16" s="506"/>
      <c r="AF16" s="440">
        <f t="shared" si="2"/>
        <v>4</v>
      </c>
      <c r="AG16" s="430" t="s">
        <v>379</v>
      </c>
      <c r="AH16" s="436"/>
      <c r="AI16" s="440">
        <f>AF16-'純資産変動計算書（目的） (百万円単位)'!N15</f>
        <v>0</v>
      </c>
      <c r="AJ16" s="432">
        <f>-AI16</f>
        <v>0</v>
      </c>
      <c r="AK16" s="436"/>
      <c r="AL16" s="440">
        <f>ROUND('[2]純資産変動計算書（事業）'!Z16/1000000,0)</f>
        <v>5</v>
      </c>
      <c r="AM16" s="432">
        <f>-AL16</f>
        <v>-5</v>
      </c>
      <c r="AN16" s="436"/>
      <c r="AO16" s="440" t="s">
        <v>379</v>
      </c>
      <c r="AP16" s="433" t="s">
        <v>379</v>
      </c>
      <c r="AQ16" s="436"/>
      <c r="AR16" s="440">
        <f t="shared" si="3"/>
        <v>5</v>
      </c>
      <c r="AS16" s="430" t="s">
        <v>379</v>
      </c>
      <c r="AT16" s="436"/>
      <c r="AU16" s="440">
        <f>AR16-'純資産変動計算書（目的） (百万円単位)'!Q15</f>
        <v>0</v>
      </c>
      <c r="AV16" s="432">
        <f>-AU16</f>
        <v>0</v>
      </c>
      <c r="AW16" s="311" t="b">
        <f t="shared" si="0"/>
        <v>1</v>
      </c>
      <c r="AX16" s="311" t="b">
        <f t="shared" si="0"/>
        <v>1</v>
      </c>
      <c r="AY16" s="504"/>
    </row>
    <row r="17" spans="1:51" ht="13.5" customHeight="1" x14ac:dyDescent="0.15">
      <c r="A17" s="347"/>
      <c r="B17" s="348"/>
      <c r="C17" s="348" t="s">
        <v>215</v>
      </c>
      <c r="D17" s="348"/>
      <c r="E17" s="348"/>
      <c r="F17" s="348"/>
      <c r="G17" s="436"/>
      <c r="H17" s="430">
        <f>ROUND('[2]純資産変動計算書（事業）'!H17/1000000,0)</f>
        <v>-33</v>
      </c>
      <c r="I17" s="430">
        <f>-H17</f>
        <v>33</v>
      </c>
      <c r="J17" s="436"/>
      <c r="K17" s="430" t="s">
        <v>335</v>
      </c>
      <c r="L17" s="430" t="s">
        <v>335</v>
      </c>
      <c r="M17" s="436"/>
      <c r="N17" s="435">
        <f>ROUND('[2]純資産変動計算書（事業）'!N17/1000000,0)-1</f>
        <v>-33</v>
      </c>
      <c r="O17" s="508">
        <f>-N17</f>
        <v>33</v>
      </c>
      <c r="P17" s="436"/>
      <c r="Q17" s="430" t="s">
        <v>335</v>
      </c>
      <c r="R17" s="432" t="s">
        <v>335</v>
      </c>
      <c r="S17" s="436"/>
      <c r="T17" s="430" t="s">
        <v>335</v>
      </c>
      <c r="U17" s="430" t="s">
        <v>335</v>
      </c>
      <c r="V17" s="436"/>
      <c r="W17" s="430" t="s">
        <v>335</v>
      </c>
      <c r="X17" s="432" t="s">
        <v>335</v>
      </c>
      <c r="Y17" s="436"/>
      <c r="Z17" s="430" t="s">
        <v>335</v>
      </c>
      <c r="AA17" s="432" t="s">
        <v>335</v>
      </c>
      <c r="AB17" s="436"/>
      <c r="AC17" s="430" t="s">
        <v>335</v>
      </c>
      <c r="AD17" s="432" t="s">
        <v>335</v>
      </c>
      <c r="AE17" s="506"/>
      <c r="AF17" s="430" t="s">
        <v>335</v>
      </c>
      <c r="AG17" s="430" t="s">
        <v>335</v>
      </c>
      <c r="AH17" s="436"/>
      <c r="AI17" s="430" t="s">
        <v>335</v>
      </c>
      <c r="AJ17" s="432" t="s">
        <v>335</v>
      </c>
      <c r="AK17" s="436"/>
      <c r="AL17" s="430">
        <f>ROUND('[2]純資産変動計算書（事業）'!Z17/1000000,0)</f>
        <v>0</v>
      </c>
      <c r="AM17" s="432">
        <f>-AL17</f>
        <v>0</v>
      </c>
      <c r="AN17" s="436"/>
      <c r="AO17" s="430" t="s">
        <v>335</v>
      </c>
      <c r="AP17" s="433" t="s">
        <v>335</v>
      </c>
      <c r="AQ17" s="436"/>
      <c r="AR17" s="430" t="s">
        <v>335</v>
      </c>
      <c r="AS17" s="430" t="s">
        <v>335</v>
      </c>
      <c r="AT17" s="436"/>
      <c r="AU17" s="430" t="s">
        <v>335</v>
      </c>
      <c r="AV17" s="432" t="s">
        <v>335</v>
      </c>
      <c r="AW17" s="311" t="b">
        <f t="shared" si="0"/>
        <v>1</v>
      </c>
      <c r="AX17" s="311" t="b">
        <f t="shared" si="0"/>
        <v>1</v>
      </c>
      <c r="AY17" s="504"/>
    </row>
    <row r="18" spans="1:51" ht="13.5" customHeight="1" x14ac:dyDescent="0.15">
      <c r="A18" s="347"/>
      <c r="B18" s="348" t="s">
        <v>217</v>
      </c>
      <c r="C18" s="348"/>
      <c r="D18" s="348"/>
      <c r="E18" s="348"/>
      <c r="F18" s="348"/>
      <c r="G18" s="430" t="s">
        <v>11</v>
      </c>
      <c r="H18" s="430" t="s">
        <v>335</v>
      </c>
      <c r="I18" s="434"/>
      <c r="J18" s="430" t="s">
        <v>11</v>
      </c>
      <c r="K18" s="430" t="s">
        <v>335</v>
      </c>
      <c r="L18" s="434"/>
      <c r="M18" s="430" t="s">
        <v>11</v>
      </c>
      <c r="N18" s="430" t="s">
        <v>335</v>
      </c>
      <c r="O18" s="441"/>
      <c r="P18" s="430" t="s">
        <v>11</v>
      </c>
      <c r="Q18" s="430" t="s">
        <v>335</v>
      </c>
      <c r="R18" s="441"/>
      <c r="S18" s="430" t="s">
        <v>11</v>
      </c>
      <c r="T18" s="430" t="s">
        <v>335</v>
      </c>
      <c r="U18" s="434"/>
      <c r="V18" s="430" t="s">
        <v>11</v>
      </c>
      <c r="W18" s="430" t="s">
        <v>335</v>
      </c>
      <c r="X18" s="441"/>
      <c r="Y18" s="430" t="s">
        <v>11</v>
      </c>
      <c r="Z18" s="430" t="s">
        <v>335</v>
      </c>
      <c r="AA18" s="441"/>
      <c r="AB18" s="430" t="s">
        <v>11</v>
      </c>
      <c r="AC18" s="430" t="s">
        <v>335</v>
      </c>
      <c r="AD18" s="441"/>
      <c r="AE18" s="505" t="s">
        <v>11</v>
      </c>
      <c r="AF18" s="430" t="s">
        <v>335</v>
      </c>
      <c r="AG18" s="434"/>
      <c r="AH18" s="430" t="s">
        <v>11</v>
      </c>
      <c r="AI18" s="430" t="s">
        <v>335</v>
      </c>
      <c r="AJ18" s="441"/>
      <c r="AK18" s="430" t="s">
        <v>11</v>
      </c>
      <c r="AL18" s="430" t="s">
        <v>335</v>
      </c>
      <c r="AM18" s="441"/>
      <c r="AN18" s="430" t="s">
        <v>11</v>
      </c>
      <c r="AO18" s="430" t="s">
        <v>335</v>
      </c>
      <c r="AP18" s="442"/>
      <c r="AQ18" s="430" t="s">
        <v>11</v>
      </c>
      <c r="AR18" s="430" t="s">
        <v>335</v>
      </c>
      <c r="AS18" s="434"/>
      <c r="AT18" s="430" t="s">
        <v>11</v>
      </c>
      <c r="AU18" s="430" t="s">
        <v>335</v>
      </c>
      <c r="AV18" s="441"/>
      <c r="AX18" s="311" t="b">
        <f t="shared" si="0"/>
        <v>1</v>
      </c>
      <c r="AY18" s="94"/>
    </row>
    <row r="19" spans="1:51" ht="13.5" customHeight="1" x14ac:dyDescent="0.15">
      <c r="A19" s="347"/>
      <c r="B19" s="348" t="s">
        <v>219</v>
      </c>
      <c r="C19" s="348"/>
      <c r="D19" s="348"/>
      <c r="E19" s="348"/>
      <c r="F19" s="348"/>
      <c r="G19" s="430" t="s">
        <v>11</v>
      </c>
      <c r="H19" s="430" t="s">
        <v>335</v>
      </c>
      <c r="I19" s="434"/>
      <c r="J19" s="430" t="s">
        <v>11</v>
      </c>
      <c r="K19" s="430" t="s">
        <v>335</v>
      </c>
      <c r="L19" s="434"/>
      <c r="M19" s="430" t="s">
        <v>11</v>
      </c>
      <c r="N19" s="430" t="s">
        <v>335</v>
      </c>
      <c r="O19" s="441"/>
      <c r="P19" s="430" t="s">
        <v>11</v>
      </c>
      <c r="Q19" s="430" t="s">
        <v>335</v>
      </c>
      <c r="R19" s="441"/>
      <c r="S19" s="430" t="s">
        <v>11</v>
      </c>
      <c r="T19" s="430" t="s">
        <v>335</v>
      </c>
      <c r="U19" s="434"/>
      <c r="V19" s="430" t="s">
        <v>11</v>
      </c>
      <c r="W19" s="430" t="s">
        <v>335</v>
      </c>
      <c r="X19" s="441"/>
      <c r="Y19" s="430" t="s">
        <v>11</v>
      </c>
      <c r="Z19" s="430" t="s">
        <v>335</v>
      </c>
      <c r="AA19" s="441"/>
      <c r="AB19" s="430" t="s">
        <v>11</v>
      </c>
      <c r="AC19" s="430" t="s">
        <v>335</v>
      </c>
      <c r="AD19" s="441"/>
      <c r="AE19" s="505" t="s">
        <v>11</v>
      </c>
      <c r="AF19" s="430" t="s">
        <v>335</v>
      </c>
      <c r="AG19" s="434"/>
      <c r="AH19" s="430" t="s">
        <v>11</v>
      </c>
      <c r="AI19" s="430" t="s">
        <v>335</v>
      </c>
      <c r="AJ19" s="441"/>
      <c r="AK19" s="430" t="s">
        <v>11</v>
      </c>
      <c r="AL19" s="430" t="s">
        <v>335</v>
      </c>
      <c r="AM19" s="441"/>
      <c r="AN19" s="430" t="s">
        <v>11</v>
      </c>
      <c r="AO19" s="430" t="s">
        <v>335</v>
      </c>
      <c r="AP19" s="442"/>
      <c r="AQ19" s="430" t="s">
        <v>11</v>
      </c>
      <c r="AR19" s="430" t="s">
        <v>335</v>
      </c>
      <c r="AS19" s="434"/>
      <c r="AT19" s="430" t="s">
        <v>11</v>
      </c>
      <c r="AU19" s="430" t="s">
        <v>335</v>
      </c>
      <c r="AV19" s="441"/>
      <c r="AX19" s="311" t="b">
        <f t="shared" si="0"/>
        <v>1</v>
      </c>
      <c r="AY19" s="94"/>
    </row>
    <row r="20" spans="1:51" ht="13.5" customHeight="1" x14ac:dyDescent="0.15">
      <c r="A20" s="347"/>
      <c r="B20" s="348" t="s">
        <v>35</v>
      </c>
      <c r="C20" s="348"/>
      <c r="D20" s="348"/>
      <c r="E20" s="348"/>
      <c r="F20" s="348"/>
      <c r="G20" s="430" t="s">
        <v>11</v>
      </c>
      <c r="H20" s="430" t="s">
        <v>335</v>
      </c>
      <c r="I20" s="430" t="s">
        <v>335</v>
      </c>
      <c r="J20" s="430" t="s">
        <v>11</v>
      </c>
      <c r="K20" s="430" t="s">
        <v>335</v>
      </c>
      <c r="L20" s="430" t="s">
        <v>335</v>
      </c>
      <c r="M20" s="430" t="s">
        <v>11</v>
      </c>
      <c r="N20" s="430" t="s">
        <v>335</v>
      </c>
      <c r="O20" s="432" t="s">
        <v>335</v>
      </c>
      <c r="P20" s="430" t="s">
        <v>11</v>
      </c>
      <c r="Q20" s="430" t="s">
        <v>335</v>
      </c>
      <c r="R20" s="432" t="s">
        <v>335</v>
      </c>
      <c r="S20" s="430" t="s">
        <v>11</v>
      </c>
      <c r="T20" s="430" t="s">
        <v>335</v>
      </c>
      <c r="U20" s="430" t="s">
        <v>335</v>
      </c>
      <c r="V20" s="430" t="s">
        <v>11</v>
      </c>
      <c r="W20" s="430" t="s">
        <v>335</v>
      </c>
      <c r="X20" s="432" t="s">
        <v>335</v>
      </c>
      <c r="Y20" s="430" t="s">
        <v>11</v>
      </c>
      <c r="Z20" s="430" t="s">
        <v>335</v>
      </c>
      <c r="AA20" s="432" t="s">
        <v>335</v>
      </c>
      <c r="AB20" s="430" t="s">
        <v>11</v>
      </c>
      <c r="AC20" s="430" t="s">
        <v>335</v>
      </c>
      <c r="AD20" s="432" t="s">
        <v>335</v>
      </c>
      <c r="AE20" s="505" t="s">
        <v>11</v>
      </c>
      <c r="AF20" s="430" t="s">
        <v>335</v>
      </c>
      <c r="AG20" s="430" t="s">
        <v>335</v>
      </c>
      <c r="AH20" s="430" t="s">
        <v>11</v>
      </c>
      <c r="AI20" s="430" t="s">
        <v>335</v>
      </c>
      <c r="AJ20" s="432" t="s">
        <v>335</v>
      </c>
      <c r="AK20" s="430" t="s">
        <v>11</v>
      </c>
      <c r="AL20" s="430" t="s">
        <v>335</v>
      </c>
      <c r="AM20" s="432" t="s">
        <v>335</v>
      </c>
      <c r="AN20" s="430" t="s">
        <v>11</v>
      </c>
      <c r="AO20" s="430" t="s">
        <v>335</v>
      </c>
      <c r="AP20" s="433" t="s">
        <v>335</v>
      </c>
      <c r="AQ20" s="430" t="s">
        <v>11</v>
      </c>
      <c r="AR20" s="430" t="s">
        <v>335</v>
      </c>
      <c r="AS20" s="430" t="s">
        <v>335</v>
      </c>
      <c r="AT20" s="430" t="s">
        <v>11</v>
      </c>
      <c r="AU20" s="430" t="s">
        <v>335</v>
      </c>
      <c r="AV20" s="432" t="s">
        <v>335</v>
      </c>
      <c r="AY20" s="504"/>
    </row>
    <row r="21" spans="1:51" ht="13.5" customHeight="1" x14ac:dyDescent="0.15">
      <c r="A21" s="400"/>
      <c r="B21" s="401" t="s">
        <v>223</v>
      </c>
      <c r="C21" s="401"/>
      <c r="D21" s="401"/>
      <c r="E21" s="401"/>
      <c r="F21" s="401"/>
      <c r="G21" s="443">
        <f>H21+I21</f>
        <v>-429</v>
      </c>
      <c r="H21" s="443">
        <f>SUM(H14:H20)</f>
        <v>-659</v>
      </c>
      <c r="I21" s="443">
        <f>I12+SUM(I14:I17,I20)</f>
        <v>230</v>
      </c>
      <c r="J21" s="443">
        <f>K21+L21</f>
        <v>-14</v>
      </c>
      <c r="K21" s="443">
        <f>SUM(K14:K20)</f>
        <v>-63</v>
      </c>
      <c r="L21" s="443">
        <f>L12+SUM(L14:L17,L20)</f>
        <v>49</v>
      </c>
      <c r="M21" s="443">
        <f>N21+O21</f>
        <v>-418</v>
      </c>
      <c r="N21" s="443">
        <f>SUM(N14:N20)</f>
        <v>-572</v>
      </c>
      <c r="O21" s="444">
        <f>O12+SUM(O14:O17,O20)</f>
        <v>154</v>
      </c>
      <c r="P21" s="443">
        <f>Q21+R21</f>
        <v>-4</v>
      </c>
      <c r="Q21" s="443">
        <f>SUM(Q14:Q20)</f>
        <v>-7</v>
      </c>
      <c r="R21" s="444">
        <f>R12+SUM(R14:R17,R20)</f>
        <v>3</v>
      </c>
      <c r="S21" s="443">
        <f>T21+U21</f>
        <v>-436</v>
      </c>
      <c r="T21" s="443">
        <f>SUM(T14:T20)</f>
        <v>-609</v>
      </c>
      <c r="U21" s="443">
        <f>U12+SUM(U14:U17,U20)</f>
        <v>173</v>
      </c>
      <c r="V21" s="443">
        <f>W21+X21</f>
        <v>0</v>
      </c>
      <c r="W21" s="443">
        <f>SUM(W14:W20)</f>
        <v>0</v>
      </c>
      <c r="X21" s="444">
        <f>X12+SUM(X14:X17,X20)</f>
        <v>0</v>
      </c>
      <c r="Y21" s="443">
        <f>Z21+AA21</f>
        <v>-2</v>
      </c>
      <c r="Z21" s="443">
        <f>SUM(Z14:Z20)</f>
        <v>-15</v>
      </c>
      <c r="AA21" s="444">
        <f>AA12+SUM(AA14:AA17,AA20)</f>
        <v>13</v>
      </c>
      <c r="AB21" s="443">
        <f>AC21+AD21</f>
        <v>-5</v>
      </c>
      <c r="AC21" s="443">
        <f>SUM(AC14:AC20)</f>
        <v>-7</v>
      </c>
      <c r="AD21" s="444">
        <f>AD12+SUM(AD14:AD17,AD20)</f>
        <v>2</v>
      </c>
      <c r="AE21" s="509">
        <f>AF21+AG21</f>
        <v>-3</v>
      </c>
      <c r="AF21" s="443">
        <f>SUM(AF14:AF20)</f>
        <v>-22</v>
      </c>
      <c r="AG21" s="443">
        <f>AG12+SUM(AG14:AG17,AG20)</f>
        <v>19</v>
      </c>
      <c r="AH21" s="443">
        <f>AI21+AJ21</f>
        <v>0</v>
      </c>
      <c r="AI21" s="443">
        <f>SUM(AI14:AI20)</f>
        <v>0</v>
      </c>
      <c r="AJ21" s="444">
        <f>AJ12+SUM(AJ14:AJ17,AJ20)</f>
        <v>0</v>
      </c>
      <c r="AK21" s="443">
        <f>AL21+AM21</f>
        <v>5</v>
      </c>
      <c r="AL21" s="443">
        <f>SUM(AL14:AL20)</f>
        <v>5</v>
      </c>
      <c r="AM21" s="444">
        <f>AM12+SUM(AM14:AM17,AM20)</f>
        <v>0</v>
      </c>
      <c r="AN21" s="443">
        <f>AO21+AP21</f>
        <v>9</v>
      </c>
      <c r="AO21" s="443">
        <f>SUM(AO14:AO20)</f>
        <v>0</v>
      </c>
      <c r="AP21" s="445">
        <f>AP12+SUM(AP14:AP17,AP20)</f>
        <v>9</v>
      </c>
      <c r="AQ21" s="443">
        <f>AR21+AS21</f>
        <v>19</v>
      </c>
      <c r="AR21" s="443">
        <f>SUM(AR14:AR20)</f>
        <v>5</v>
      </c>
      <c r="AS21" s="443">
        <f>AS12+SUM(AS14:AS17,AS20)</f>
        <v>14</v>
      </c>
      <c r="AT21" s="443">
        <f>AU21+AV21</f>
        <v>0</v>
      </c>
      <c r="AU21" s="443">
        <f>SUM(AU14:AU20)</f>
        <v>0</v>
      </c>
      <c r="AV21" s="444">
        <f>AV12+SUM(AV14:AV17,AV20)</f>
        <v>0</v>
      </c>
      <c r="AW21" s="311" t="b">
        <f t="shared" si="0"/>
        <v>1</v>
      </c>
      <c r="AX21" s="311" t="b">
        <f t="shared" si="0"/>
        <v>1</v>
      </c>
      <c r="AY21" s="504"/>
    </row>
    <row r="22" spans="1:51" ht="13.5" customHeight="1" thickBot="1" x14ac:dyDescent="0.2">
      <c r="A22" s="365" t="s">
        <v>225</v>
      </c>
      <c r="B22" s="366"/>
      <c r="C22" s="366"/>
      <c r="D22" s="366"/>
      <c r="E22" s="366"/>
      <c r="F22" s="366"/>
      <c r="G22" s="446">
        <f t="shared" ref="G22:AP22" si="4">G7+G21</f>
        <v>10582</v>
      </c>
      <c r="H22" s="446">
        <f t="shared" si="4"/>
        <v>11828</v>
      </c>
      <c r="I22" s="446">
        <f t="shared" si="4"/>
        <v>-1246</v>
      </c>
      <c r="J22" s="446">
        <f t="shared" si="4"/>
        <v>725</v>
      </c>
      <c r="K22" s="446">
        <f t="shared" si="4"/>
        <v>1120</v>
      </c>
      <c r="L22" s="446">
        <f t="shared" si="4"/>
        <v>-395</v>
      </c>
      <c r="M22" s="446">
        <f t="shared" si="4"/>
        <v>8125</v>
      </c>
      <c r="N22" s="446">
        <f t="shared" si="4"/>
        <v>8937</v>
      </c>
      <c r="O22" s="510">
        <f t="shared" si="4"/>
        <v>-812</v>
      </c>
      <c r="P22" s="446">
        <f t="shared" si="4"/>
        <v>280</v>
      </c>
      <c r="Q22" s="446">
        <f t="shared" si="4"/>
        <v>228</v>
      </c>
      <c r="R22" s="446">
        <f t="shared" si="4"/>
        <v>52</v>
      </c>
      <c r="S22" s="446">
        <f>S7+S21</f>
        <v>9129</v>
      </c>
      <c r="T22" s="446">
        <f t="shared" ref="T22:X22" si="5">T7+T21</f>
        <v>10317</v>
      </c>
      <c r="U22" s="446">
        <f>U7+U21</f>
        <v>-1188</v>
      </c>
      <c r="V22" s="446">
        <f t="shared" si="5"/>
        <v>0</v>
      </c>
      <c r="W22" s="446">
        <f t="shared" si="5"/>
        <v>0</v>
      </c>
      <c r="X22" s="446">
        <f t="shared" si="5"/>
        <v>0</v>
      </c>
      <c r="Y22" s="446">
        <f t="shared" si="4"/>
        <v>412</v>
      </c>
      <c r="Z22" s="446">
        <f t="shared" si="4"/>
        <v>444</v>
      </c>
      <c r="AA22" s="446">
        <f t="shared" si="4"/>
        <v>-32</v>
      </c>
      <c r="AB22" s="446">
        <f t="shared" si="4"/>
        <v>86</v>
      </c>
      <c r="AC22" s="446">
        <f t="shared" si="4"/>
        <v>80</v>
      </c>
      <c r="AD22" s="510">
        <f t="shared" si="4"/>
        <v>6</v>
      </c>
      <c r="AE22" s="511">
        <f>AE7+AE21</f>
        <v>503</v>
      </c>
      <c r="AF22" s="446">
        <f t="shared" ref="AF22:AJ22" si="6">AF7+AF21</f>
        <v>525</v>
      </c>
      <c r="AG22" s="446">
        <f t="shared" si="6"/>
        <v>-22</v>
      </c>
      <c r="AH22" s="446">
        <f t="shared" si="6"/>
        <v>0</v>
      </c>
      <c r="AI22" s="446">
        <f t="shared" si="6"/>
        <v>0</v>
      </c>
      <c r="AJ22" s="446">
        <f t="shared" si="6"/>
        <v>0</v>
      </c>
      <c r="AK22" s="446">
        <f t="shared" si="4"/>
        <v>928</v>
      </c>
      <c r="AL22" s="446">
        <f t="shared" si="4"/>
        <v>1019</v>
      </c>
      <c r="AM22" s="446">
        <f t="shared" si="4"/>
        <v>-91</v>
      </c>
      <c r="AN22" s="446">
        <f t="shared" si="4"/>
        <v>26</v>
      </c>
      <c r="AO22" s="446">
        <f t="shared" si="4"/>
        <v>0</v>
      </c>
      <c r="AP22" s="447">
        <f t="shared" si="4"/>
        <v>26</v>
      </c>
      <c r="AQ22" s="446">
        <f>AQ7+AQ21</f>
        <v>959</v>
      </c>
      <c r="AR22" s="446">
        <f t="shared" ref="AR22:AV22" si="7">AR7+AR21</f>
        <v>1019</v>
      </c>
      <c r="AS22" s="446">
        <f t="shared" si="7"/>
        <v>-60</v>
      </c>
      <c r="AT22" s="446">
        <f t="shared" si="7"/>
        <v>0</v>
      </c>
      <c r="AU22" s="446">
        <f t="shared" si="7"/>
        <v>0</v>
      </c>
      <c r="AV22" s="446">
        <f t="shared" si="7"/>
        <v>0</v>
      </c>
      <c r="AW22" s="311" t="b">
        <f t="shared" si="0"/>
        <v>1</v>
      </c>
      <c r="AX22" s="311" t="b">
        <f t="shared" si="0"/>
        <v>1</v>
      </c>
      <c r="AY22" s="504"/>
    </row>
    <row r="23" spans="1:51" x14ac:dyDescent="0.15">
      <c r="G23" s="448"/>
      <c r="H23" s="448"/>
      <c r="I23" s="448"/>
      <c r="J23" s="448"/>
      <c r="K23" s="448"/>
      <c r="L23" s="448"/>
      <c r="M23" s="448"/>
      <c r="N23" s="448"/>
      <c r="O23" s="448"/>
      <c r="P23" s="448"/>
      <c r="Q23" s="448"/>
      <c r="R23" s="448"/>
      <c r="S23" s="448"/>
      <c r="T23" s="448"/>
      <c r="U23" s="448"/>
      <c r="V23" s="448"/>
      <c r="W23" s="448"/>
      <c r="X23" s="448"/>
      <c r="Y23" s="448"/>
      <c r="Z23" s="448"/>
      <c r="AA23" s="448"/>
      <c r="AB23" s="448"/>
      <c r="AC23" s="448"/>
      <c r="AD23" s="448"/>
      <c r="AE23" s="448"/>
      <c r="AF23" s="448"/>
      <c r="AG23" s="448"/>
      <c r="AH23" s="448"/>
      <c r="AI23" s="448"/>
      <c r="AJ23" s="448"/>
      <c r="AK23" s="448"/>
      <c r="AL23" s="448"/>
      <c r="AM23" s="448"/>
      <c r="AN23" s="448"/>
      <c r="AO23" s="448"/>
      <c r="AP23" s="448"/>
      <c r="AQ23" s="448"/>
      <c r="AR23" s="448"/>
      <c r="AS23" s="448"/>
      <c r="AT23" s="448"/>
      <c r="AU23" s="448"/>
      <c r="AV23" s="448"/>
      <c r="AY23" s="448"/>
    </row>
  </sheetData>
  <mergeCells count="40">
    <mergeCell ref="AV5:AV6"/>
    <mergeCell ref="AY5:AY6"/>
    <mergeCell ref="AM5:AM6"/>
    <mergeCell ref="AO5:AO6"/>
    <mergeCell ref="AP5:AP6"/>
    <mergeCell ref="AR5:AR6"/>
    <mergeCell ref="AS5:AS6"/>
    <mergeCell ref="AU5:AU6"/>
    <mergeCell ref="AD5:AD6"/>
    <mergeCell ref="AF5:AF6"/>
    <mergeCell ref="AG5:AG6"/>
    <mergeCell ref="AI5:AI6"/>
    <mergeCell ref="AJ5:AJ6"/>
    <mergeCell ref="AL5:AL6"/>
    <mergeCell ref="U5:U6"/>
    <mergeCell ref="W5:W6"/>
    <mergeCell ref="X5:X6"/>
    <mergeCell ref="Z5:Z6"/>
    <mergeCell ref="AA5:AA6"/>
    <mergeCell ref="AC5:AC6"/>
    <mergeCell ref="AQ3:AV3"/>
    <mergeCell ref="H4:H6"/>
    <mergeCell ref="I4:I6"/>
    <mergeCell ref="K5:K6"/>
    <mergeCell ref="L5:L6"/>
    <mergeCell ref="N5:N6"/>
    <mergeCell ref="O5:O6"/>
    <mergeCell ref="Q5:Q6"/>
    <mergeCell ref="R5:R6"/>
    <mergeCell ref="T5:T6"/>
    <mergeCell ref="A2:E6"/>
    <mergeCell ref="J2:O2"/>
    <mergeCell ref="P2:AD2"/>
    <mergeCell ref="AK2:AP2"/>
    <mergeCell ref="J3:O3"/>
    <mergeCell ref="P3:R3"/>
    <mergeCell ref="S3:X3"/>
    <mergeCell ref="Y3:AD3"/>
    <mergeCell ref="AE3:AJ3"/>
    <mergeCell ref="AK3:AP3"/>
  </mergeCells>
  <phoneticPr fontId="11"/>
  <printOptions horizontalCentered="1"/>
  <pageMargins left="0.19685039370078741" right="0.19685039370078741" top="1.1811023622047245" bottom="0.39370078740157483" header="0.51181102362204722" footer="0.51181102362204722"/>
  <pageSetup paperSize="9" fitToWidth="0" orientation="landscape" r:id="rId1"/>
  <headerFooter alignWithMargins="0"/>
  <colBreaks count="2" manualBreakCount="2">
    <brk id="15" max="21" man="1"/>
    <brk id="36" max="2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X53"/>
  <sheetViews>
    <sheetView view="pageBreakPreview" zoomScaleNormal="85" zoomScaleSheetLayoutView="100" workbookViewId="0">
      <pane xSplit="7" ySplit="4" topLeftCell="H5" activePane="bottomRight" state="frozen"/>
      <selection activeCell="H76" sqref="H76"/>
      <selection pane="topRight" activeCell="H76" sqref="H76"/>
      <selection pane="bottomLeft" activeCell="H76" sqref="H76"/>
      <selection pane="bottomRight" activeCell="H76" sqref="H76"/>
    </sheetView>
  </sheetViews>
  <sheetFormatPr defaultRowHeight="13.5" outlineLevelCol="1" x14ac:dyDescent="0.15"/>
  <cols>
    <col min="1" max="5" width="1.75" style="311" customWidth="1"/>
    <col min="6" max="6" width="19.375" style="311" customWidth="1"/>
    <col min="7" max="10" width="13.625" style="311" customWidth="1"/>
    <col min="11" max="11" width="13.625" style="311" hidden="1" customWidth="1" outlineLevel="1"/>
    <col min="12" max="12" width="7.625" style="311" hidden="1" customWidth="1" outlineLevel="1"/>
    <col min="13" max="13" width="4.625" style="311" hidden="1" customWidth="1" outlineLevel="1"/>
    <col min="14" max="14" width="13.625" style="311" customWidth="1" collapsed="1"/>
    <col min="15" max="15" width="13.625" style="311" customWidth="1"/>
    <col min="16" max="16" width="13.625" style="311" hidden="1" customWidth="1" outlineLevel="1"/>
    <col min="17" max="17" width="7.625" style="311" hidden="1" customWidth="1" outlineLevel="1"/>
    <col min="18" max="18" width="4.625" style="311" hidden="1" customWidth="1" outlineLevel="1"/>
    <col min="19" max="19" width="13.625" style="311" customWidth="1" collapsed="1"/>
    <col min="20" max="20" width="13.625" style="311" customWidth="1"/>
    <col min="21" max="21" width="13.625" style="311" hidden="1" customWidth="1" outlineLevel="1"/>
    <col min="22" max="22" width="7.625" style="311" hidden="1" customWidth="1" outlineLevel="1"/>
    <col min="23" max="23" width="4.625" style="311" hidden="1" customWidth="1" outlineLevel="1"/>
    <col min="24" max="24" width="9" style="311" collapsed="1"/>
    <col min="25" max="16384" width="9" style="311"/>
  </cols>
  <sheetData>
    <row r="1" spans="1:24" ht="14.25" customHeight="1" thickBot="1" x14ac:dyDescent="0.2">
      <c r="A1" s="312" t="s">
        <v>417</v>
      </c>
      <c r="B1" s="313"/>
      <c r="C1" s="313"/>
      <c r="D1" s="313"/>
      <c r="E1" s="313"/>
      <c r="T1" s="375" t="s">
        <v>394</v>
      </c>
    </row>
    <row r="2" spans="1:24" x14ac:dyDescent="0.15">
      <c r="A2" s="376" t="s">
        <v>0</v>
      </c>
      <c r="B2" s="377"/>
      <c r="C2" s="377"/>
      <c r="D2" s="377"/>
      <c r="E2" s="377"/>
      <c r="F2" s="378"/>
      <c r="G2" s="449" t="s">
        <v>395</v>
      </c>
      <c r="H2" s="320" t="s">
        <v>404</v>
      </c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1"/>
      <c r="U2" s="419"/>
      <c r="V2" s="419"/>
      <c r="W2" s="419"/>
    </row>
    <row r="3" spans="1:24" x14ac:dyDescent="0.15">
      <c r="A3" s="382"/>
      <c r="B3" s="383"/>
      <c r="C3" s="383"/>
      <c r="D3" s="383"/>
      <c r="E3" s="383"/>
      <c r="F3" s="384"/>
      <c r="G3" s="450"/>
      <c r="H3" s="466" t="s">
        <v>373</v>
      </c>
      <c r="I3" s="467"/>
      <c r="J3" s="467"/>
      <c r="K3" s="468"/>
      <c r="L3" s="468"/>
      <c r="M3" s="468"/>
      <c r="N3" s="467" t="s">
        <v>374</v>
      </c>
      <c r="O3" s="467"/>
      <c r="P3" s="468"/>
      <c r="Q3" s="468"/>
      <c r="R3" s="468"/>
      <c r="S3" s="467" t="s">
        <v>375</v>
      </c>
      <c r="T3" s="470"/>
      <c r="U3" s="468"/>
      <c r="V3" s="468"/>
      <c r="W3" s="468"/>
    </row>
    <row r="4" spans="1:24" x14ac:dyDescent="0.15">
      <c r="A4" s="389"/>
      <c r="B4" s="390"/>
      <c r="C4" s="390"/>
      <c r="D4" s="390"/>
      <c r="E4" s="390"/>
      <c r="F4" s="391"/>
      <c r="G4" s="451"/>
      <c r="H4" s="512" t="s">
        <v>405</v>
      </c>
      <c r="I4" s="468" t="s">
        <v>406</v>
      </c>
      <c r="J4" s="468" t="s">
        <v>407</v>
      </c>
      <c r="K4" s="468" t="s">
        <v>408</v>
      </c>
      <c r="L4" s="513" t="s">
        <v>409</v>
      </c>
      <c r="M4" s="514"/>
      <c r="N4" s="468" t="s">
        <v>410</v>
      </c>
      <c r="O4" s="468" t="s">
        <v>411</v>
      </c>
      <c r="P4" s="468" t="s">
        <v>408</v>
      </c>
      <c r="Q4" s="513" t="s">
        <v>409</v>
      </c>
      <c r="R4" s="514"/>
      <c r="S4" s="468" t="s">
        <v>412</v>
      </c>
      <c r="T4" s="474" t="s">
        <v>413</v>
      </c>
      <c r="U4" s="468" t="s">
        <v>408</v>
      </c>
      <c r="V4" s="513" t="s">
        <v>409</v>
      </c>
      <c r="W4" s="514"/>
    </row>
    <row r="5" spans="1:24" ht="13.5" customHeight="1" x14ac:dyDescent="0.15">
      <c r="A5" s="341" t="s">
        <v>227</v>
      </c>
      <c r="B5" s="342"/>
      <c r="C5" s="342"/>
      <c r="D5" s="342"/>
      <c r="E5" s="342"/>
      <c r="F5" s="342"/>
      <c r="G5" s="343">
        <f>G17-G6+G25-G22</f>
        <v>629</v>
      </c>
      <c r="H5" s="394">
        <f>H17-H6+H25-H22</f>
        <v>1</v>
      </c>
      <c r="I5" s="345">
        <f t="shared" ref="I5:U5" si="0">I17-I6+I25-I22</f>
        <v>587</v>
      </c>
      <c r="J5" s="345">
        <f t="shared" si="0"/>
        <v>3</v>
      </c>
      <c r="K5" s="345">
        <f t="shared" si="0"/>
        <v>591</v>
      </c>
      <c r="L5" s="345" t="b">
        <f>K5='資金収支計算書（目的） (百万円単位)'!H6</f>
        <v>0</v>
      </c>
      <c r="M5" s="345">
        <f>K5-'資金収支計算書（目的） (百万円単位)'!H6</f>
        <v>-1</v>
      </c>
      <c r="N5" s="345">
        <f t="shared" si="0"/>
        <v>21</v>
      </c>
      <c r="O5" s="345">
        <f t="shared" si="0"/>
        <v>2</v>
      </c>
      <c r="P5" s="345">
        <f t="shared" si="0"/>
        <v>23</v>
      </c>
      <c r="Q5" s="345" t="b">
        <f>P5='資金収支計算書（目的） (百万円単位)'!I6</f>
        <v>1</v>
      </c>
      <c r="R5" s="345">
        <f>P5-'資金収支計算書（目的） (百万円単位)'!I6</f>
        <v>0</v>
      </c>
      <c r="S5" s="345">
        <f t="shared" si="0"/>
        <v>6</v>
      </c>
      <c r="T5" s="346">
        <f t="shared" si="0"/>
        <v>9</v>
      </c>
      <c r="U5" s="345">
        <f t="shared" si="0"/>
        <v>15</v>
      </c>
      <c r="V5" s="345" t="b">
        <f>U5='資金収支計算書（目的） (百万円単位)'!J6</f>
        <v>0</v>
      </c>
      <c r="W5" s="345">
        <f>U5-'資金収支計算書（目的） (百万円単位)'!J6</f>
        <v>1</v>
      </c>
      <c r="X5" s="311" t="b">
        <f>G5=SUM(H5:J5,N5:O5,S5:T5)</f>
        <v>1</v>
      </c>
    </row>
    <row r="6" spans="1:24" ht="13.5" customHeight="1" x14ac:dyDescent="0.15">
      <c r="A6" s="347"/>
      <c r="B6" s="348" t="s">
        <v>229</v>
      </c>
      <c r="C6" s="348"/>
      <c r="D6" s="348"/>
      <c r="E6" s="348"/>
      <c r="F6" s="348"/>
      <c r="G6" s="343">
        <f>SUM(G7,G12)</f>
        <v>2726</v>
      </c>
      <c r="H6" s="395">
        <f t="shared" ref="H6:U6" si="1">SUM(H7,H12)</f>
        <v>106</v>
      </c>
      <c r="I6" s="352">
        <f t="shared" si="1"/>
        <v>1583</v>
      </c>
      <c r="J6" s="352">
        <f t="shared" si="1"/>
        <v>765</v>
      </c>
      <c r="K6" s="352">
        <f t="shared" si="1"/>
        <v>2454</v>
      </c>
      <c r="L6" s="352" t="b">
        <f>K6='資金収支計算書（目的） (百万円単位)'!H7</f>
        <v>1</v>
      </c>
      <c r="M6" s="352">
        <f>K6-'資金収支計算書（目的） (百万円単位)'!H7</f>
        <v>0</v>
      </c>
      <c r="N6" s="352">
        <f t="shared" si="1"/>
        <v>187</v>
      </c>
      <c r="O6" s="352">
        <f t="shared" si="1"/>
        <v>28</v>
      </c>
      <c r="P6" s="352">
        <f t="shared" si="1"/>
        <v>215</v>
      </c>
      <c r="Q6" s="352" t="b">
        <f>P6='資金収支計算書（目的） (百万円単位)'!I7</f>
        <v>1</v>
      </c>
      <c r="R6" s="352">
        <f>P6-'資金収支計算書（目的） (百万円単位)'!I7</f>
        <v>0</v>
      </c>
      <c r="S6" s="352">
        <f t="shared" si="1"/>
        <v>17</v>
      </c>
      <c r="T6" s="353">
        <f t="shared" si="1"/>
        <v>40</v>
      </c>
      <c r="U6" s="352">
        <f t="shared" si="1"/>
        <v>57</v>
      </c>
      <c r="V6" s="352" t="b">
        <f>U6='資金収支計算書（目的） (百万円単位)'!J7</f>
        <v>1</v>
      </c>
      <c r="W6" s="352">
        <f>U6-'資金収支計算書（目的） (百万円単位)'!J7</f>
        <v>0</v>
      </c>
      <c r="X6" s="311" t="b">
        <f t="shared" ref="X6:X53" si="2">G6=SUM(H6:J6,N6:O6,S6:T6)</f>
        <v>1</v>
      </c>
    </row>
    <row r="7" spans="1:24" ht="13.5" customHeight="1" x14ac:dyDescent="0.15">
      <c r="A7" s="347"/>
      <c r="B7" s="348"/>
      <c r="C7" s="348" t="s">
        <v>231</v>
      </c>
      <c r="D7" s="348"/>
      <c r="E7" s="348"/>
      <c r="F7" s="348"/>
      <c r="G7" s="343">
        <f>SUM(G8:G11)</f>
        <v>2667</v>
      </c>
      <c r="H7" s="395">
        <f t="shared" ref="H7:T7" si="3">SUM(H8:H11)</f>
        <v>94</v>
      </c>
      <c r="I7" s="352">
        <f t="shared" si="3"/>
        <v>1563</v>
      </c>
      <c r="J7" s="352">
        <f t="shared" si="3"/>
        <v>765</v>
      </c>
      <c r="K7" s="352">
        <f t="shared" si="3"/>
        <v>2422</v>
      </c>
      <c r="L7" s="352" t="b">
        <f>K7='資金収支計算書（目的） (百万円単位)'!H8</f>
        <v>1</v>
      </c>
      <c r="M7" s="352">
        <f>K7-'資金収支計算書（目的） (百万円単位)'!H8</f>
        <v>0</v>
      </c>
      <c r="N7" s="352">
        <f t="shared" si="3"/>
        <v>186</v>
      </c>
      <c r="O7" s="352">
        <f t="shared" si="3"/>
        <v>28</v>
      </c>
      <c r="P7" s="352">
        <f t="shared" si="3"/>
        <v>214</v>
      </c>
      <c r="Q7" s="352" t="b">
        <f>P7='資金収支計算書（目的） (百万円単位)'!I8</f>
        <v>1</v>
      </c>
      <c r="R7" s="352">
        <f>P7-'資金収支計算書（目的） (百万円単位)'!I8</f>
        <v>0</v>
      </c>
      <c r="S7" s="352">
        <f t="shared" si="3"/>
        <v>13</v>
      </c>
      <c r="T7" s="353">
        <f t="shared" si="3"/>
        <v>18</v>
      </c>
      <c r="U7" s="352">
        <f t="shared" ref="U7" si="4">SUM(U8:U11)</f>
        <v>31</v>
      </c>
      <c r="V7" s="352" t="b">
        <f>U7='資金収支計算書（目的） (百万円単位)'!J8</f>
        <v>1</v>
      </c>
      <c r="W7" s="352">
        <f>U7-'資金収支計算書（目的） (百万円単位)'!J8</f>
        <v>0</v>
      </c>
      <c r="X7" s="311" t="b">
        <f t="shared" si="2"/>
        <v>1</v>
      </c>
    </row>
    <row r="8" spans="1:24" ht="13.5" customHeight="1" x14ac:dyDescent="0.15">
      <c r="A8" s="347"/>
      <c r="B8" s="348"/>
      <c r="C8" s="348"/>
      <c r="D8" s="348" t="s">
        <v>233</v>
      </c>
      <c r="E8" s="348"/>
      <c r="F8" s="348"/>
      <c r="G8" s="343">
        <f>ROUND('[2]資金収支計算書（事業）'!G8/1000000,0)</f>
        <v>335</v>
      </c>
      <c r="H8" s="395">
        <f>ROUND('[2]資金収支計算書（事業）'!H8/1000000,0)</f>
        <v>28</v>
      </c>
      <c r="I8" s="352">
        <f>ROUND('[2]資金収支計算書（事業）'!I8/1000000,0)</f>
        <v>108</v>
      </c>
      <c r="J8" s="352">
        <f>ROUND('[2]資金収支計算書（事業）'!J8/1000000,0)</f>
        <v>34</v>
      </c>
      <c r="K8" s="352">
        <f>SUM(H8:J8)</f>
        <v>170</v>
      </c>
      <c r="L8" s="352" t="b">
        <f>K8='資金収支計算書（目的） (百万円単位)'!H9</f>
        <v>1</v>
      </c>
      <c r="M8" s="352">
        <f>K8-'資金収支計算書（目的） (百万円単位)'!H9</f>
        <v>0</v>
      </c>
      <c r="N8" s="352">
        <f>ROUND('[2]資金収支計算書（事業）'!K8/1000000,0)</f>
        <v>133</v>
      </c>
      <c r="O8" s="352">
        <f>ROUND('[2]資金収支計算書（事業）'!L8/1000000,0)</f>
        <v>15</v>
      </c>
      <c r="P8" s="352">
        <f>SUM(N8:O8)</f>
        <v>148</v>
      </c>
      <c r="Q8" s="352" t="b">
        <f>P8='資金収支計算書（目的） (百万円単位)'!I9</f>
        <v>1</v>
      </c>
      <c r="R8" s="352">
        <f>P8-'資金収支計算書（目的） (百万円単位)'!I9</f>
        <v>0</v>
      </c>
      <c r="S8" s="352">
        <f>ROUND('[2]資金収支計算書（事業）'!M8/1000000,0)</f>
        <v>7</v>
      </c>
      <c r="T8" s="353">
        <f>ROUND('[2]資金収支計算書（事業）'!N8/1000000,0)</f>
        <v>10</v>
      </c>
      <c r="U8" s="352">
        <f>SUM(S8:T8)</f>
        <v>17</v>
      </c>
      <c r="V8" s="352" t="b">
        <f>U8='資金収支計算書（目的） (百万円単位)'!J9</f>
        <v>1</v>
      </c>
      <c r="W8" s="352">
        <f>U8-'資金収支計算書（目的） (百万円単位)'!J9</f>
        <v>0</v>
      </c>
      <c r="X8" s="311" t="b">
        <f t="shared" si="2"/>
        <v>1</v>
      </c>
    </row>
    <row r="9" spans="1:24" ht="13.5" customHeight="1" x14ac:dyDescent="0.15">
      <c r="A9" s="347"/>
      <c r="B9" s="348"/>
      <c r="C9" s="348"/>
      <c r="D9" s="348" t="s">
        <v>235</v>
      </c>
      <c r="E9" s="348"/>
      <c r="F9" s="348"/>
      <c r="G9" s="343">
        <f>ROUND('[2]資金収支計算書（事業）'!G9/1000000,0)</f>
        <v>2314</v>
      </c>
      <c r="H9" s="395">
        <f>ROUND('[2]資金収支計算書（事業）'!H9/1000000,0)</f>
        <v>65</v>
      </c>
      <c r="I9" s="352">
        <f>ROUND('[2]資金収支計算書（事業）'!I9/1000000,0)</f>
        <v>1439</v>
      </c>
      <c r="J9" s="352">
        <f>ROUND('[2]資金収支計算書（事業）'!J9/1000000,0)</f>
        <v>730</v>
      </c>
      <c r="K9" s="352">
        <f t="shared" ref="K9:K11" si="5">SUM(H9:J9)</f>
        <v>2234</v>
      </c>
      <c r="L9" s="352" t="b">
        <f>K9='資金収支計算書（目的） (百万円単位)'!H10</f>
        <v>1</v>
      </c>
      <c r="M9" s="352">
        <f>K9-'資金収支計算書（目的） (百万円単位)'!H10</f>
        <v>0</v>
      </c>
      <c r="N9" s="352">
        <f>ROUND('[2]資金収支計算書（事業）'!K9/1000000,0)</f>
        <v>53</v>
      </c>
      <c r="O9" s="352">
        <f>ROUND('[2]資金収支計算書（事業）'!L9/1000000,0)</f>
        <v>13</v>
      </c>
      <c r="P9" s="352">
        <f>SUM(N9:O9)</f>
        <v>66</v>
      </c>
      <c r="Q9" s="352" t="b">
        <f>P9='資金収支計算書（目的） (百万円単位)'!I10</f>
        <v>1</v>
      </c>
      <c r="R9" s="352">
        <f>P9-'資金収支計算書（目的） (百万円単位)'!I10</f>
        <v>0</v>
      </c>
      <c r="S9" s="352">
        <f>ROUND('[2]資金収支計算書（事業）'!M9/1000000,0)</f>
        <v>6</v>
      </c>
      <c r="T9" s="353">
        <f>ROUND('[2]資金収支計算書（事業）'!N9/1000000,0)</f>
        <v>8</v>
      </c>
      <c r="U9" s="352">
        <f>SUM(S9:T9)</f>
        <v>14</v>
      </c>
      <c r="V9" s="352" t="b">
        <f>U9='資金収支計算書（目的） (百万円単位)'!J10</f>
        <v>1</v>
      </c>
      <c r="W9" s="352">
        <f>U9-'資金収支計算書（目的） (百万円単位)'!J10</f>
        <v>0</v>
      </c>
      <c r="X9" s="311" t="b">
        <f t="shared" si="2"/>
        <v>1</v>
      </c>
    </row>
    <row r="10" spans="1:24" ht="13.5" customHeight="1" x14ac:dyDescent="0.15">
      <c r="A10" s="341"/>
      <c r="B10" s="342"/>
      <c r="C10" s="342"/>
      <c r="D10" s="342" t="s">
        <v>237</v>
      </c>
      <c r="E10" s="342"/>
      <c r="F10" s="342"/>
      <c r="G10" s="343">
        <f>ROUND('[2]資金収支計算書（事業）'!G10/1000000,0)</f>
        <v>15</v>
      </c>
      <c r="H10" s="395">
        <f>ROUND('[2]資金収支計算書（事業）'!H10/1000000,0)</f>
        <v>1</v>
      </c>
      <c r="I10" s="352">
        <f>ROUND('[2]資金収支計算書（事業）'!I10/1000000,0)</f>
        <v>14</v>
      </c>
      <c r="J10" s="352" t="s">
        <v>379</v>
      </c>
      <c r="K10" s="352">
        <f t="shared" si="5"/>
        <v>15</v>
      </c>
      <c r="L10" s="352" t="b">
        <f>K10='資金収支計算書（目的） (百万円単位)'!H11</f>
        <v>1</v>
      </c>
      <c r="M10" s="352">
        <f>K10-'資金収支計算書（目的） (百万円単位)'!H11</f>
        <v>0</v>
      </c>
      <c r="N10" s="352" t="s">
        <v>379</v>
      </c>
      <c r="O10" s="352" t="s">
        <v>379</v>
      </c>
      <c r="P10" s="352"/>
      <c r="Q10" s="352"/>
      <c r="R10" s="352"/>
      <c r="S10" s="352" t="s">
        <v>379</v>
      </c>
      <c r="T10" s="353" t="s">
        <v>379</v>
      </c>
      <c r="U10" s="352"/>
      <c r="V10" s="352"/>
      <c r="W10" s="352"/>
      <c r="X10" s="311" t="b">
        <f t="shared" si="2"/>
        <v>1</v>
      </c>
    </row>
    <row r="11" spans="1:24" ht="13.5" customHeight="1" x14ac:dyDescent="0.15">
      <c r="A11" s="347"/>
      <c r="B11" s="348"/>
      <c r="C11" s="348"/>
      <c r="D11" s="348" t="s">
        <v>239</v>
      </c>
      <c r="E11" s="348"/>
      <c r="F11" s="348"/>
      <c r="G11" s="343">
        <f>ROUND('[2]資金収支計算書（事業）'!G11/1000000,0)</f>
        <v>3</v>
      </c>
      <c r="H11" s="395">
        <f>ROUND('[2]資金収支計算書（事業）'!H11/1000000,0)</f>
        <v>0</v>
      </c>
      <c r="I11" s="352">
        <f>ROUND('[2]資金収支計算書（事業）'!I11/1000000,0)</f>
        <v>2</v>
      </c>
      <c r="J11" s="352">
        <f>ROUND('[2]資金収支計算書（事業）'!J11/1000000,0)</f>
        <v>1</v>
      </c>
      <c r="K11" s="352">
        <f t="shared" si="5"/>
        <v>3</v>
      </c>
      <c r="L11" s="352" t="b">
        <f>K11='資金収支計算書（目的） (百万円単位)'!H12</f>
        <v>1</v>
      </c>
      <c r="M11" s="352">
        <f>K11-'資金収支計算書（目的） (百万円単位)'!H12</f>
        <v>0</v>
      </c>
      <c r="N11" s="352">
        <f>ROUND('[2]資金収支計算書（事業）'!K11/1000000,0)</f>
        <v>0</v>
      </c>
      <c r="O11" s="352">
        <f>ROUND('[2]資金収支計算書（事業）'!L11/1000000,0)</f>
        <v>0</v>
      </c>
      <c r="P11" s="352">
        <f>SUM(N11:O11)</f>
        <v>0</v>
      </c>
      <c r="Q11" s="352" t="b">
        <f>P11='資金収支計算書（目的） (百万円単位)'!I12</f>
        <v>1</v>
      </c>
      <c r="R11" s="352">
        <f>P11-'資金収支計算書（目的） (百万円単位)'!I12</f>
        <v>0</v>
      </c>
      <c r="S11" s="352">
        <f>ROUND('[2]資金収支計算書（事業）'!M11/1000000,0)</f>
        <v>0</v>
      </c>
      <c r="T11" s="353">
        <f>ROUND('[2]資金収支計算書（事業）'!N11/1000000,0)</f>
        <v>0</v>
      </c>
      <c r="U11" s="352">
        <f>SUM(S11:T11)</f>
        <v>0</v>
      </c>
      <c r="V11" s="352" t="b">
        <f>U11='資金収支計算書（目的） (百万円単位)'!J12</f>
        <v>1</v>
      </c>
      <c r="W11" s="352">
        <f>U11-'資金収支計算書（目的） (百万円単位)'!J12</f>
        <v>0</v>
      </c>
      <c r="X11" s="311" t="b">
        <f t="shared" si="2"/>
        <v>1</v>
      </c>
    </row>
    <row r="12" spans="1:24" ht="13.5" customHeight="1" x14ac:dyDescent="0.15">
      <c r="A12" s="341"/>
      <c r="B12" s="342"/>
      <c r="C12" s="342" t="s">
        <v>241</v>
      </c>
      <c r="D12" s="342"/>
      <c r="E12" s="342"/>
      <c r="F12" s="342"/>
      <c r="G12" s="343">
        <f>SUM(G13:G16)</f>
        <v>59</v>
      </c>
      <c r="H12" s="395">
        <f t="shared" ref="H12:T12" si="6">SUM(H13:H16)</f>
        <v>12</v>
      </c>
      <c r="I12" s="352">
        <f t="shared" si="6"/>
        <v>20</v>
      </c>
      <c r="J12" s="352">
        <f t="shared" si="6"/>
        <v>0</v>
      </c>
      <c r="K12" s="352">
        <f t="shared" si="6"/>
        <v>32</v>
      </c>
      <c r="L12" s="352" t="b">
        <f>K12='資金収支計算書（目的） (百万円単位)'!H13</f>
        <v>1</v>
      </c>
      <c r="M12" s="352">
        <f>K12-'資金収支計算書（目的） (百万円単位)'!H13</f>
        <v>0</v>
      </c>
      <c r="N12" s="352">
        <f t="shared" si="6"/>
        <v>1</v>
      </c>
      <c r="O12" s="352">
        <f t="shared" si="6"/>
        <v>0</v>
      </c>
      <c r="P12" s="352">
        <f t="shared" si="6"/>
        <v>1</v>
      </c>
      <c r="Q12" s="352" t="b">
        <f>P12='資金収支計算書（目的） (百万円単位)'!I13</f>
        <v>1</v>
      </c>
      <c r="R12" s="352">
        <f>P12-'資金収支計算書（目的） (百万円単位)'!I13</f>
        <v>0</v>
      </c>
      <c r="S12" s="352">
        <f t="shared" si="6"/>
        <v>4</v>
      </c>
      <c r="T12" s="353">
        <f t="shared" si="6"/>
        <v>22</v>
      </c>
      <c r="U12" s="352">
        <f t="shared" ref="U12" si="7">SUM(U13:U16)</f>
        <v>26</v>
      </c>
      <c r="V12" s="352" t="b">
        <f>U12='資金収支計算書（目的） (百万円単位)'!J13</f>
        <v>1</v>
      </c>
      <c r="W12" s="352">
        <f>U12-'資金収支計算書（目的） (百万円単位)'!J13</f>
        <v>0</v>
      </c>
      <c r="X12" s="311" t="b">
        <f t="shared" si="2"/>
        <v>1</v>
      </c>
    </row>
    <row r="13" spans="1:24" ht="13.5" customHeight="1" x14ac:dyDescent="0.15">
      <c r="A13" s="347"/>
      <c r="B13" s="348"/>
      <c r="C13" s="348"/>
      <c r="D13" s="348" t="s">
        <v>243</v>
      </c>
      <c r="E13" s="348"/>
      <c r="F13" s="348"/>
      <c r="G13" s="343">
        <f>ROUND('[2]資金収支計算書（事業）'!G13/1000000,0)</f>
        <v>56</v>
      </c>
      <c r="H13" s="397">
        <f>ROUND('[2]資金収支計算書（事業）'!H13/1000000,0)-1</f>
        <v>12</v>
      </c>
      <c r="I13" s="352">
        <f>ROUND('[2]資金収支計算書（事業）'!I13/1000000,0)</f>
        <v>17</v>
      </c>
      <c r="J13" s="352">
        <f>ROUND('[2]資金収支計算書（事業）'!J13/1000000,0)</f>
        <v>0</v>
      </c>
      <c r="K13" s="352">
        <f>SUM(H13:J13)</f>
        <v>29</v>
      </c>
      <c r="L13" s="352" t="b">
        <f>K13='資金収支計算書（目的） (百万円単位)'!H14</f>
        <v>1</v>
      </c>
      <c r="M13" s="352">
        <f>K13-'資金収支計算書（目的） (百万円単位)'!H14</f>
        <v>0</v>
      </c>
      <c r="N13" s="352">
        <f>ROUND('[2]資金収支計算書（事業）'!K13/1000000,0)</f>
        <v>1</v>
      </c>
      <c r="O13" s="352">
        <f>ROUND('[2]資金収支計算書（事業）'!L13/1000000,0)</f>
        <v>0</v>
      </c>
      <c r="P13" s="352">
        <f>SUM(N13:O13)</f>
        <v>1</v>
      </c>
      <c r="Q13" s="352" t="b">
        <f>P13='資金収支計算書（目的） (百万円単位)'!I14</f>
        <v>1</v>
      </c>
      <c r="R13" s="352">
        <f>P13-'資金収支計算書（目的） (百万円単位)'!I14</f>
        <v>0</v>
      </c>
      <c r="S13" s="352">
        <f>ROUND('[2]資金収支計算書（事業）'!M13/1000000,0)</f>
        <v>4</v>
      </c>
      <c r="T13" s="353">
        <f>ROUND('[2]資金収支計算書（事業）'!N13/1000000,0)</f>
        <v>22</v>
      </c>
      <c r="U13" s="352">
        <f>SUM(S13:T13)</f>
        <v>26</v>
      </c>
      <c r="V13" s="352" t="b">
        <f>U13='資金収支計算書（目的） (百万円単位)'!J14</f>
        <v>1</v>
      </c>
      <c r="W13" s="352">
        <f>U13-'資金収支計算書（目的） (百万円単位)'!J14</f>
        <v>0</v>
      </c>
      <c r="X13" s="311" t="b">
        <f t="shared" si="2"/>
        <v>1</v>
      </c>
    </row>
    <row r="14" spans="1:24" ht="13.5" customHeight="1" x14ac:dyDescent="0.15">
      <c r="A14" s="341"/>
      <c r="B14" s="342"/>
      <c r="C14" s="342"/>
      <c r="D14" s="342" t="s">
        <v>245</v>
      </c>
      <c r="E14" s="342"/>
      <c r="F14" s="342"/>
      <c r="G14" s="343" t="s">
        <v>11</v>
      </c>
      <c r="H14" s="395" t="s">
        <v>11</v>
      </c>
      <c r="I14" s="352" t="s">
        <v>11</v>
      </c>
      <c r="J14" s="352" t="s">
        <v>11</v>
      </c>
      <c r="K14" s="352" t="s">
        <v>11</v>
      </c>
      <c r="L14" s="352"/>
      <c r="M14" s="352"/>
      <c r="N14" s="352" t="s">
        <v>11</v>
      </c>
      <c r="O14" s="352" t="s">
        <v>11</v>
      </c>
      <c r="P14" s="352" t="s">
        <v>11</v>
      </c>
      <c r="Q14" s="352"/>
      <c r="R14" s="352"/>
      <c r="S14" s="352" t="s">
        <v>11</v>
      </c>
      <c r="T14" s="353" t="s">
        <v>11</v>
      </c>
      <c r="U14" s="352" t="s">
        <v>11</v>
      </c>
      <c r="V14" s="352"/>
      <c r="W14" s="352"/>
    </row>
    <row r="15" spans="1:24" ht="13.5" customHeight="1" x14ac:dyDescent="0.15">
      <c r="A15" s="347"/>
      <c r="B15" s="348"/>
      <c r="C15" s="348"/>
      <c r="D15" s="348" t="s">
        <v>247</v>
      </c>
      <c r="E15" s="348"/>
      <c r="F15" s="348"/>
      <c r="G15" s="343" t="s">
        <v>11</v>
      </c>
      <c r="H15" s="395" t="s">
        <v>379</v>
      </c>
      <c r="I15" s="352" t="s">
        <v>379</v>
      </c>
      <c r="J15" s="352" t="s">
        <v>379</v>
      </c>
      <c r="K15" s="352" t="s">
        <v>379</v>
      </c>
      <c r="L15" s="352"/>
      <c r="M15" s="352"/>
      <c r="N15" s="352" t="s">
        <v>379</v>
      </c>
      <c r="O15" s="352" t="s">
        <v>379</v>
      </c>
      <c r="P15" s="352" t="s">
        <v>379</v>
      </c>
      <c r="Q15" s="352"/>
      <c r="R15" s="352"/>
      <c r="S15" s="352" t="s">
        <v>379</v>
      </c>
      <c r="T15" s="353" t="s">
        <v>379</v>
      </c>
      <c r="U15" s="352" t="s">
        <v>379</v>
      </c>
      <c r="V15" s="352"/>
      <c r="W15" s="352"/>
    </row>
    <row r="16" spans="1:24" ht="13.5" customHeight="1" x14ac:dyDescent="0.15">
      <c r="A16" s="341"/>
      <c r="B16" s="342"/>
      <c r="C16" s="342"/>
      <c r="D16" s="342" t="s">
        <v>239</v>
      </c>
      <c r="E16" s="342"/>
      <c r="F16" s="342"/>
      <c r="G16" s="343">
        <f>ROUND('[2]資金収支計算書（事業）'!G16/1000000,0)</f>
        <v>3</v>
      </c>
      <c r="H16" s="395">
        <f>ROUND('[2]資金収支計算書（事業）'!H16/1000000,0)</f>
        <v>0</v>
      </c>
      <c r="I16" s="352">
        <f>ROUND('[2]資金収支計算書（事業）'!I16/1000000,0)</f>
        <v>3</v>
      </c>
      <c r="J16" s="352" t="s">
        <v>379</v>
      </c>
      <c r="K16" s="352">
        <f>SUM(H16:J16)</f>
        <v>3</v>
      </c>
      <c r="L16" s="352" t="b">
        <f>K16='資金収支計算書（目的） (百万円単位)'!H17</f>
        <v>1</v>
      </c>
      <c r="M16" s="352">
        <f>K16-'資金収支計算書（目的） (百万円単位)'!H17</f>
        <v>0</v>
      </c>
      <c r="N16" s="352" t="s">
        <v>379</v>
      </c>
      <c r="O16" s="352" t="s">
        <v>379</v>
      </c>
      <c r="P16" s="352"/>
      <c r="Q16" s="352"/>
      <c r="R16" s="352"/>
      <c r="S16" s="352" t="s">
        <v>379</v>
      </c>
      <c r="T16" s="353" t="s">
        <v>379</v>
      </c>
      <c r="U16" s="352"/>
      <c r="V16" s="352"/>
      <c r="W16" s="352"/>
      <c r="X16" s="311" t="b">
        <f t="shared" si="2"/>
        <v>1</v>
      </c>
    </row>
    <row r="17" spans="1:24" ht="13.5" customHeight="1" x14ac:dyDescent="0.15">
      <c r="A17" s="347"/>
      <c r="B17" s="348" t="s">
        <v>250</v>
      </c>
      <c r="C17" s="348"/>
      <c r="D17" s="348"/>
      <c r="E17" s="348"/>
      <c r="F17" s="348"/>
      <c r="G17" s="343">
        <f>SUM(G18:G21)</f>
        <v>3354</v>
      </c>
      <c r="H17" s="395">
        <f t="shared" ref="H17:T17" si="8">SUM(H18:H21)</f>
        <v>107</v>
      </c>
      <c r="I17" s="352">
        <f t="shared" si="8"/>
        <v>2170</v>
      </c>
      <c r="J17" s="352">
        <f t="shared" si="8"/>
        <v>767</v>
      </c>
      <c r="K17" s="352">
        <f t="shared" si="8"/>
        <v>3044</v>
      </c>
      <c r="L17" s="352" t="b">
        <f>K17='資金収支計算書（目的） (百万円単位)'!H18</f>
        <v>0</v>
      </c>
      <c r="M17" s="352">
        <f>K17-'資金収支計算書（目的） (百万円単位)'!H18</f>
        <v>-1</v>
      </c>
      <c r="N17" s="352">
        <f t="shared" si="8"/>
        <v>208</v>
      </c>
      <c r="O17" s="352">
        <f t="shared" si="8"/>
        <v>30</v>
      </c>
      <c r="P17" s="352">
        <f t="shared" si="8"/>
        <v>238</v>
      </c>
      <c r="Q17" s="352" t="b">
        <f>P17='資金収支計算書（目的） (百万円単位)'!I18</f>
        <v>1</v>
      </c>
      <c r="R17" s="352">
        <f>P17-'資金収支計算書（目的） (百万円単位)'!I18</f>
        <v>0</v>
      </c>
      <c r="S17" s="352">
        <f t="shared" si="8"/>
        <v>23</v>
      </c>
      <c r="T17" s="353">
        <f t="shared" si="8"/>
        <v>49</v>
      </c>
      <c r="U17" s="352">
        <f t="shared" ref="U17" si="9">SUM(U18:U21)</f>
        <v>72</v>
      </c>
      <c r="V17" s="352" t="b">
        <f>U17='資金収支計算書（目的） (百万円単位)'!J18</f>
        <v>0</v>
      </c>
      <c r="W17" s="352">
        <f>U17-'資金収支計算書（目的） (百万円単位)'!J18</f>
        <v>1</v>
      </c>
      <c r="X17" s="311" t="b">
        <f t="shared" si="2"/>
        <v>1</v>
      </c>
    </row>
    <row r="18" spans="1:24" ht="13.5" customHeight="1" x14ac:dyDescent="0.15">
      <c r="A18" s="341"/>
      <c r="B18" s="342"/>
      <c r="C18" s="342" t="s">
        <v>252</v>
      </c>
      <c r="D18" s="342"/>
      <c r="E18" s="342"/>
      <c r="F18" s="342"/>
      <c r="G18" s="343">
        <f>ROUND('[2]資金収支計算書（事業）'!G18/1000000,0)</f>
        <v>2403</v>
      </c>
      <c r="H18" s="395">
        <f>ROUND('[2]資金収支計算書（事業）'!H18/1000000,0)</f>
        <v>107</v>
      </c>
      <c r="I18" s="352">
        <f>ROUND('[2]資金収支計算書（事業）'!I18/1000000,0)</f>
        <v>1296</v>
      </c>
      <c r="J18" s="352">
        <f>ROUND('[2]資金収支計算書（事業）'!J18/1000000,0)</f>
        <v>742</v>
      </c>
      <c r="K18" s="352">
        <f>SUM(H18:J18)</f>
        <v>2145</v>
      </c>
      <c r="L18" s="352" t="b">
        <f>K18='資金収支計算書（目的） (百万円単位)'!H19</f>
        <v>1</v>
      </c>
      <c r="M18" s="352">
        <f>K18-'資金収支計算書（目的） (百万円単位)'!H19</f>
        <v>0</v>
      </c>
      <c r="N18" s="352">
        <f>ROUND('[2]資金収支計算書（事業）'!K18/1000000,0)</f>
        <v>169</v>
      </c>
      <c r="O18" s="352">
        <f>ROUND('[2]資金収支計算書（事業）'!L18/1000000,0)</f>
        <v>30</v>
      </c>
      <c r="P18" s="352">
        <f>SUM(N18:O18)</f>
        <v>199</v>
      </c>
      <c r="Q18" s="352" t="b">
        <f>P18='資金収支計算書（目的） (百万円単位)'!I19</f>
        <v>1</v>
      </c>
      <c r="R18" s="352">
        <f>P18-'資金収支計算書（目的） (百万円単位)'!I19</f>
        <v>0</v>
      </c>
      <c r="S18" s="352">
        <f>ROUND('[2]資金収支計算書（事業）'!M18/1000000,0)</f>
        <v>10</v>
      </c>
      <c r="T18" s="452">
        <f>ROUND('[2]資金収支計算書（事業）'!N18/1000000,0)</f>
        <v>49</v>
      </c>
      <c r="U18" s="352">
        <f>SUM(S18:T18)</f>
        <v>59</v>
      </c>
      <c r="V18" s="352" t="b">
        <f>U18='資金収支計算書（目的） (百万円単位)'!J19</f>
        <v>1</v>
      </c>
      <c r="W18" s="352">
        <f>U18-'資金収支計算書（目的） (百万円単位)'!J19</f>
        <v>0</v>
      </c>
      <c r="X18" s="311" t="b">
        <f t="shared" si="2"/>
        <v>1</v>
      </c>
    </row>
    <row r="19" spans="1:24" ht="13.5" customHeight="1" x14ac:dyDescent="0.15">
      <c r="A19" s="347"/>
      <c r="B19" s="348"/>
      <c r="C19" s="348" t="s">
        <v>254</v>
      </c>
      <c r="D19" s="348"/>
      <c r="E19" s="348"/>
      <c r="F19" s="348"/>
      <c r="G19" s="343" t="s">
        <v>11</v>
      </c>
      <c r="H19" s="395" t="s">
        <v>11</v>
      </c>
      <c r="I19" s="352" t="s">
        <v>11</v>
      </c>
      <c r="J19" s="352" t="s">
        <v>11</v>
      </c>
      <c r="K19" s="352" t="s">
        <v>11</v>
      </c>
      <c r="L19" s="352"/>
      <c r="M19" s="352"/>
      <c r="N19" s="352" t="s">
        <v>11</v>
      </c>
      <c r="O19" s="352" t="s">
        <v>11</v>
      </c>
      <c r="P19" s="352" t="s">
        <v>11</v>
      </c>
      <c r="Q19" s="352"/>
      <c r="R19" s="352"/>
      <c r="S19" s="352" t="s">
        <v>11</v>
      </c>
      <c r="T19" s="353" t="s">
        <v>11</v>
      </c>
      <c r="U19" s="352" t="s">
        <v>11</v>
      </c>
      <c r="V19" s="352"/>
      <c r="W19" s="352"/>
    </row>
    <row r="20" spans="1:24" ht="13.5" customHeight="1" x14ac:dyDescent="0.15">
      <c r="A20" s="341"/>
      <c r="B20" s="342"/>
      <c r="C20" s="342" t="s">
        <v>256</v>
      </c>
      <c r="D20" s="342"/>
      <c r="E20" s="342"/>
      <c r="F20" s="342"/>
      <c r="G20" s="343">
        <f>ROUND('[2]資金収支計算書（事業）'!G20/1000000,0)</f>
        <v>577</v>
      </c>
      <c r="H20" s="395" t="s">
        <v>379</v>
      </c>
      <c r="I20" s="352">
        <f>ROUND('[2]資金収支計算書（事業）'!I20/1000000,0)</f>
        <v>554</v>
      </c>
      <c r="J20" s="352" t="s">
        <v>379</v>
      </c>
      <c r="K20" s="352">
        <f t="shared" ref="K20:K21" si="10">SUM(H20:J20)</f>
        <v>554</v>
      </c>
      <c r="L20" s="352" t="b">
        <f>K20='資金収支計算書（目的） (百万円単位)'!H21</f>
        <v>1</v>
      </c>
      <c r="M20" s="352">
        <f>K20-'資金収支計算書（目的） (百万円単位)'!H21</f>
        <v>0</v>
      </c>
      <c r="N20" s="352">
        <f>ROUND('[2]資金収支計算書（事業）'!K20/1000000,0)</f>
        <v>23</v>
      </c>
      <c r="O20" s="352" t="s">
        <v>379</v>
      </c>
      <c r="P20" s="352">
        <f>SUM(N20:O20)</f>
        <v>23</v>
      </c>
      <c r="Q20" s="352" t="b">
        <f>P20='資金収支計算書（目的） (百万円単位)'!I21</f>
        <v>1</v>
      </c>
      <c r="R20" s="352">
        <f>P20-'資金収支計算書（目的） (百万円単位)'!I21</f>
        <v>0</v>
      </c>
      <c r="S20" s="352" t="s">
        <v>379</v>
      </c>
      <c r="T20" s="353" t="s">
        <v>379</v>
      </c>
      <c r="U20" s="352"/>
      <c r="V20" s="352"/>
      <c r="W20" s="352"/>
      <c r="X20" s="311" t="b">
        <f t="shared" si="2"/>
        <v>1</v>
      </c>
    </row>
    <row r="21" spans="1:24" ht="13.5" customHeight="1" x14ac:dyDescent="0.15">
      <c r="A21" s="347"/>
      <c r="B21" s="348"/>
      <c r="C21" s="348" t="s">
        <v>258</v>
      </c>
      <c r="D21" s="348"/>
      <c r="E21" s="348"/>
      <c r="F21" s="348"/>
      <c r="G21" s="343">
        <f>ROUND('[2]資金収支計算書（事業）'!G21/1000000,0)</f>
        <v>374</v>
      </c>
      <c r="H21" s="395">
        <f>ROUND('[2]資金収支計算書（事業）'!H21/1000000,0)</f>
        <v>0</v>
      </c>
      <c r="I21" s="352">
        <f>ROUND('[2]資金収支計算書（事業）'!I21/1000000,0)</f>
        <v>320</v>
      </c>
      <c r="J21" s="374">
        <f>ROUND('[2]資金収支計算書（事業）'!J21/1000000,0)-1</f>
        <v>25</v>
      </c>
      <c r="K21" s="352">
        <f t="shared" si="10"/>
        <v>345</v>
      </c>
      <c r="L21" s="352" t="b">
        <f>K21='資金収支計算書（目的） (百万円単位)'!H22</f>
        <v>0</v>
      </c>
      <c r="M21" s="352">
        <f>K21-'資金収支計算書（目的） (百万円単位)'!H22</f>
        <v>-1</v>
      </c>
      <c r="N21" s="352">
        <f>ROUND('[2]資金収支計算書（事業）'!K21/1000000,0)</f>
        <v>16</v>
      </c>
      <c r="O21" s="352">
        <f>ROUND('[2]資金収支計算書（事業）'!L21/1000000,0)</f>
        <v>0</v>
      </c>
      <c r="P21" s="352">
        <f>SUM(N21:O21)</f>
        <v>16</v>
      </c>
      <c r="Q21" s="352" t="b">
        <f>P21='資金収支計算書（目的） (百万円単位)'!I22</f>
        <v>1</v>
      </c>
      <c r="R21" s="352">
        <f>P21-'資金収支計算書（目的） (百万円単位)'!I22</f>
        <v>0</v>
      </c>
      <c r="S21" s="352">
        <f>ROUND('[2]資金収支計算書（事業）'!M21/1000000,0)</f>
        <v>13</v>
      </c>
      <c r="T21" s="353">
        <f>ROUND('[2]資金収支計算書（事業）'!N21/1000000,0)</f>
        <v>0</v>
      </c>
      <c r="U21" s="352">
        <f>SUM(S21:T21)</f>
        <v>13</v>
      </c>
      <c r="V21" s="352" t="b">
        <f>U21='資金収支計算書（目的） (百万円単位)'!J22</f>
        <v>0</v>
      </c>
      <c r="W21" s="352">
        <f>U21-'資金収支計算書（目的） (百万円単位)'!J22</f>
        <v>1</v>
      </c>
      <c r="X21" s="311" t="b">
        <f t="shared" si="2"/>
        <v>1</v>
      </c>
    </row>
    <row r="22" spans="1:24" ht="13.5" customHeight="1" x14ac:dyDescent="0.15">
      <c r="A22" s="341"/>
      <c r="B22" s="342" t="s">
        <v>260</v>
      </c>
      <c r="C22" s="342"/>
      <c r="D22" s="342"/>
      <c r="E22" s="342"/>
      <c r="F22" s="342"/>
      <c r="G22" s="343">
        <f>SUM(G23:G24)</f>
        <v>0</v>
      </c>
      <c r="H22" s="395">
        <f t="shared" ref="H22:T22" si="11">SUM(H23:H24)</f>
        <v>0</v>
      </c>
      <c r="I22" s="352">
        <f t="shared" si="11"/>
        <v>0</v>
      </c>
      <c r="J22" s="352">
        <f t="shared" si="11"/>
        <v>0</v>
      </c>
      <c r="K22" s="352">
        <f t="shared" si="11"/>
        <v>0</v>
      </c>
      <c r="L22" s="352" t="b">
        <f>K22='資金収支計算書（目的） (百万円単位)'!H23</f>
        <v>1</v>
      </c>
      <c r="M22" s="352">
        <f>K22-'資金収支計算書（目的） (百万円単位)'!H23</f>
        <v>0</v>
      </c>
      <c r="N22" s="352">
        <f t="shared" si="11"/>
        <v>0</v>
      </c>
      <c r="O22" s="352">
        <f t="shared" si="11"/>
        <v>0</v>
      </c>
      <c r="P22" s="352">
        <f t="shared" si="11"/>
        <v>0</v>
      </c>
      <c r="Q22" s="352" t="b">
        <f>P22='資金収支計算書（目的） (百万円単位)'!I23</f>
        <v>1</v>
      </c>
      <c r="R22" s="352">
        <f>P22-'資金収支計算書（目的） (百万円単位)'!I23</f>
        <v>0</v>
      </c>
      <c r="S22" s="352">
        <f t="shared" si="11"/>
        <v>0</v>
      </c>
      <c r="T22" s="353">
        <f t="shared" si="11"/>
        <v>0</v>
      </c>
      <c r="U22" s="352">
        <f t="shared" ref="U22" si="12">SUM(U23:U24)</f>
        <v>0</v>
      </c>
      <c r="V22" s="352" t="b">
        <f>U22='資金収支計算書（目的） (百万円単位)'!J23</f>
        <v>1</v>
      </c>
      <c r="W22" s="352">
        <f>U22-'資金収支計算書（目的） (百万円単位)'!J23</f>
        <v>0</v>
      </c>
      <c r="X22" s="311" t="b">
        <f t="shared" si="2"/>
        <v>1</v>
      </c>
    </row>
    <row r="23" spans="1:24" ht="13.5" customHeight="1" x14ac:dyDescent="0.15">
      <c r="A23" s="347"/>
      <c r="B23" s="348"/>
      <c r="C23" s="348" t="s">
        <v>262</v>
      </c>
      <c r="D23" s="348"/>
      <c r="E23" s="348"/>
      <c r="F23" s="348"/>
      <c r="G23" s="343" t="s">
        <v>379</v>
      </c>
      <c r="H23" s="395" t="s">
        <v>11</v>
      </c>
      <c r="I23" s="352" t="s">
        <v>11</v>
      </c>
      <c r="J23" s="352" t="s">
        <v>11</v>
      </c>
      <c r="K23" s="352" t="s">
        <v>11</v>
      </c>
      <c r="L23" s="352"/>
      <c r="M23" s="352"/>
      <c r="N23" s="352" t="s">
        <v>11</v>
      </c>
      <c r="O23" s="352" t="s">
        <v>11</v>
      </c>
      <c r="P23" s="352" t="s">
        <v>11</v>
      </c>
      <c r="Q23" s="352"/>
      <c r="R23" s="352"/>
      <c r="S23" s="352" t="s">
        <v>11</v>
      </c>
      <c r="T23" s="353" t="s">
        <v>11</v>
      </c>
      <c r="U23" s="352" t="s">
        <v>11</v>
      </c>
      <c r="V23" s="352"/>
      <c r="W23" s="352"/>
    </row>
    <row r="24" spans="1:24" ht="13.5" customHeight="1" x14ac:dyDescent="0.15">
      <c r="A24" s="347"/>
      <c r="B24" s="348"/>
      <c r="C24" s="348" t="s">
        <v>239</v>
      </c>
      <c r="D24" s="348"/>
      <c r="E24" s="348"/>
      <c r="F24" s="348"/>
      <c r="G24" s="343" t="s">
        <v>379</v>
      </c>
      <c r="H24" s="395">
        <f>ROUND('[2]資金収支計算書（事業）'!H24/1000000,0)</f>
        <v>0</v>
      </c>
      <c r="I24" s="352" t="s">
        <v>11</v>
      </c>
      <c r="J24" s="352" t="s">
        <v>11</v>
      </c>
      <c r="K24" s="352">
        <f>SUM(H24:J24)</f>
        <v>0</v>
      </c>
      <c r="L24" s="352" t="b">
        <f>K24='資金収支計算書（目的） (百万円単位)'!H25</f>
        <v>1</v>
      </c>
      <c r="M24" s="352">
        <f>K24-'資金収支計算書（目的） (百万円単位)'!H25</f>
        <v>0</v>
      </c>
      <c r="N24" s="352" t="s">
        <v>11</v>
      </c>
      <c r="O24" s="352" t="s">
        <v>11</v>
      </c>
      <c r="P24" s="352"/>
      <c r="Q24" s="352"/>
      <c r="R24" s="352"/>
      <c r="S24" s="352" t="s">
        <v>11</v>
      </c>
      <c r="T24" s="353" t="s">
        <v>11</v>
      </c>
      <c r="U24" s="352"/>
      <c r="V24" s="352"/>
      <c r="W24" s="352"/>
    </row>
    <row r="25" spans="1:24" ht="13.5" customHeight="1" x14ac:dyDescent="0.15">
      <c r="A25" s="363"/>
      <c r="B25" s="364" t="s">
        <v>265</v>
      </c>
      <c r="C25" s="364"/>
      <c r="D25" s="364"/>
      <c r="E25" s="364"/>
      <c r="F25" s="364"/>
      <c r="G25" s="453">
        <f>ROUND('[2]資金収支計算書（事業）'!G25/1000000,0)</f>
        <v>1</v>
      </c>
      <c r="H25" s="460">
        <f>ROUND('[2]資金収支計算書（事業）'!H25/1000000,0)</f>
        <v>0</v>
      </c>
      <c r="I25" s="352">
        <f>ROUND('[2]資金収支計算書（事業）'!I25/1000000,0)</f>
        <v>0</v>
      </c>
      <c r="J25" s="399">
        <f>ROUND('[2]資金収支計算書（事業）'!J25/1000000,0)+1</f>
        <v>1</v>
      </c>
      <c r="K25" s="352">
        <f>SUM(H25:J25)</f>
        <v>1</v>
      </c>
      <c r="L25" s="352" t="b">
        <f>K25='資金収支計算書（目的） (百万円単位)'!H26</f>
        <v>1</v>
      </c>
      <c r="M25" s="352">
        <f>K25-'資金収支計算書（目的） (百万円単位)'!H26</f>
        <v>0</v>
      </c>
      <c r="N25" s="352">
        <f>ROUND('[2]資金収支計算書（事業）'!K25/1000000,0)</f>
        <v>0</v>
      </c>
      <c r="O25" s="352">
        <f>ROUND('[2]資金収支計算書（事業）'!L25/1000000,0)</f>
        <v>0</v>
      </c>
      <c r="P25" s="352">
        <f>SUM(M25:O25)</f>
        <v>0</v>
      </c>
      <c r="Q25" s="352" t="b">
        <f>P25='資金収支計算書（目的） (百万円単位)'!I26</f>
        <v>1</v>
      </c>
      <c r="R25" s="352">
        <f>P25-'資金収支計算書（目的） (百万円単位)'!I26</f>
        <v>0</v>
      </c>
      <c r="S25" s="352">
        <f>ROUND('[2]資金収支計算書（事業）'!M25/1000000,0)</f>
        <v>0</v>
      </c>
      <c r="T25" s="353">
        <f>ROUND('[2]資金収支計算書（事業）'!N25/1000000,0)</f>
        <v>0</v>
      </c>
      <c r="U25" s="352">
        <f>SUM(S25:T25)</f>
        <v>0</v>
      </c>
      <c r="V25" s="352" t="b">
        <f>U25='資金収支計算書（目的） (百万円単位)'!J26</f>
        <v>1</v>
      </c>
      <c r="W25" s="352">
        <f>U25-'資金収支計算書（目的） (百万円単位)'!J26</f>
        <v>0</v>
      </c>
      <c r="X25" s="311" t="b">
        <f t="shared" si="2"/>
        <v>1</v>
      </c>
    </row>
    <row r="26" spans="1:24" ht="13.5" customHeight="1" x14ac:dyDescent="0.15">
      <c r="A26" s="455" t="s">
        <v>267</v>
      </c>
      <c r="B26" s="456"/>
      <c r="C26" s="456"/>
      <c r="D26" s="456"/>
      <c r="E26" s="456"/>
      <c r="F26" s="456"/>
      <c r="G26" s="457">
        <f>G33-G27</f>
        <v>-567</v>
      </c>
      <c r="H26" s="458">
        <f t="shared" ref="H26:U26" si="13">H33-H27</f>
        <v>0</v>
      </c>
      <c r="I26" s="406">
        <f t="shared" si="13"/>
        <v>-556</v>
      </c>
      <c r="J26" s="406">
        <f t="shared" si="13"/>
        <v>-2</v>
      </c>
      <c r="K26" s="406">
        <f t="shared" si="13"/>
        <v>-558</v>
      </c>
      <c r="L26" s="406" t="b">
        <f>K26='資金収支計算書（目的） (百万円単位)'!H27</f>
        <v>1</v>
      </c>
      <c r="M26" s="406">
        <f>K26-'資金収支計算書（目的） (百万円単位)'!H27</f>
        <v>0</v>
      </c>
      <c r="N26" s="406">
        <f t="shared" si="13"/>
        <v>-4</v>
      </c>
      <c r="O26" s="406">
        <f t="shared" si="13"/>
        <v>0</v>
      </c>
      <c r="P26" s="406">
        <f t="shared" si="13"/>
        <v>-4</v>
      </c>
      <c r="Q26" s="406" t="b">
        <f>P26='資金収支計算書（目的） (百万円単位)'!I27</f>
        <v>1</v>
      </c>
      <c r="R26" s="406">
        <f>P26-'資金収支計算書（目的） (百万円単位)'!I27</f>
        <v>0</v>
      </c>
      <c r="S26" s="406">
        <f t="shared" si="13"/>
        <v>-5</v>
      </c>
      <c r="T26" s="407">
        <f t="shared" si="13"/>
        <v>0</v>
      </c>
      <c r="U26" s="406">
        <f t="shared" si="13"/>
        <v>-5</v>
      </c>
      <c r="V26" s="406" t="b">
        <f>U26='資金収支計算書（目的） (百万円単位)'!J27</f>
        <v>1</v>
      </c>
      <c r="W26" s="406">
        <f>U26-'資金収支計算書（目的） (百万円単位)'!J27</f>
        <v>0</v>
      </c>
      <c r="X26" s="311" t="b">
        <f t="shared" si="2"/>
        <v>1</v>
      </c>
    </row>
    <row r="27" spans="1:24" ht="13.5" customHeight="1" x14ac:dyDescent="0.15">
      <c r="A27" s="347"/>
      <c r="B27" s="348" t="s">
        <v>269</v>
      </c>
      <c r="C27" s="348"/>
      <c r="D27" s="348"/>
      <c r="E27" s="348"/>
      <c r="F27" s="348"/>
      <c r="G27" s="343">
        <f>SUM(G28:G32)</f>
        <v>669</v>
      </c>
      <c r="H27" s="395">
        <f t="shared" ref="H27:T27" si="14">SUM(H28:H32)</f>
        <v>0</v>
      </c>
      <c r="I27" s="352">
        <f t="shared" si="14"/>
        <v>647</v>
      </c>
      <c r="J27" s="352">
        <f t="shared" si="14"/>
        <v>13</v>
      </c>
      <c r="K27" s="352">
        <f t="shared" si="14"/>
        <v>660</v>
      </c>
      <c r="L27" s="352" t="b">
        <f>K27='資金収支計算書（目的） (百万円単位)'!H28</f>
        <v>1</v>
      </c>
      <c r="M27" s="352">
        <f>K27-'資金収支計算書（目的） (百万円単位)'!H28</f>
        <v>0</v>
      </c>
      <c r="N27" s="352">
        <f t="shared" si="14"/>
        <v>4</v>
      </c>
      <c r="O27" s="352">
        <f t="shared" si="14"/>
        <v>0</v>
      </c>
      <c r="P27" s="352">
        <f t="shared" si="14"/>
        <v>4</v>
      </c>
      <c r="Q27" s="352" t="b">
        <f>P27='資金収支計算書（目的） (百万円単位)'!I28</f>
        <v>1</v>
      </c>
      <c r="R27" s="352">
        <f>P27-'資金収支計算書（目的） (百万円単位)'!I28</f>
        <v>0</v>
      </c>
      <c r="S27" s="352">
        <f t="shared" si="14"/>
        <v>5</v>
      </c>
      <c r="T27" s="353">
        <f t="shared" si="14"/>
        <v>0</v>
      </c>
      <c r="U27" s="352">
        <f t="shared" ref="U27" si="15">SUM(U28:U32)</f>
        <v>5</v>
      </c>
      <c r="V27" s="352" t="b">
        <f>U27='資金収支計算書（目的） (百万円単位)'!J28</f>
        <v>1</v>
      </c>
      <c r="W27" s="352">
        <f>U27-'資金収支計算書（目的） (百万円単位)'!J28</f>
        <v>0</v>
      </c>
      <c r="X27" s="311" t="b">
        <f t="shared" si="2"/>
        <v>1</v>
      </c>
    </row>
    <row r="28" spans="1:24" ht="13.5" customHeight="1" x14ac:dyDescent="0.15">
      <c r="A28" s="347"/>
      <c r="B28" s="348"/>
      <c r="C28" s="348" t="s">
        <v>271</v>
      </c>
      <c r="D28" s="348"/>
      <c r="E28" s="348"/>
      <c r="F28" s="348"/>
      <c r="G28" s="343">
        <f>ROUND('[2]資金収支計算書（事業）'!G28/1000000,0)</f>
        <v>163</v>
      </c>
      <c r="H28" s="395">
        <f>ROUND('[2]資金収支計算書（事業）'!H28/1000000,0)</f>
        <v>0</v>
      </c>
      <c r="I28" s="352">
        <f>ROUND('[2]資金収支計算書（事業）'!I28/1000000,0)</f>
        <v>150</v>
      </c>
      <c r="J28" s="399">
        <f>ROUND('[2]資金収支計算書（事業）'!J28/1000000,0)+1</f>
        <v>13</v>
      </c>
      <c r="K28" s="352">
        <f>SUM(H28:J28)</f>
        <v>163</v>
      </c>
      <c r="L28" s="352" t="b">
        <f>K28='資金収支計算書（目的） (百万円単位)'!H29</f>
        <v>1</v>
      </c>
      <c r="M28" s="352">
        <f>K28-'資金収支計算書（目的） (百万円単位)'!H29</f>
        <v>0</v>
      </c>
      <c r="N28" s="352" t="s">
        <v>379</v>
      </c>
      <c r="O28" s="352" t="s">
        <v>379</v>
      </c>
      <c r="P28" s="352"/>
      <c r="Q28" s="352"/>
      <c r="R28" s="352"/>
      <c r="S28" s="352" t="s">
        <v>379</v>
      </c>
      <c r="T28" s="353" t="s">
        <v>379</v>
      </c>
      <c r="U28" s="352"/>
      <c r="V28" s="352"/>
      <c r="W28" s="352"/>
      <c r="X28" s="311" t="b">
        <f t="shared" si="2"/>
        <v>1</v>
      </c>
    </row>
    <row r="29" spans="1:24" ht="13.5" customHeight="1" x14ac:dyDescent="0.15">
      <c r="A29" s="347"/>
      <c r="B29" s="348"/>
      <c r="C29" s="348" t="s">
        <v>273</v>
      </c>
      <c r="D29" s="348"/>
      <c r="E29" s="348"/>
      <c r="F29" s="348"/>
      <c r="G29" s="343">
        <f>ROUND('[2]資金収支計算書（事業）'!G29/1000000,0)</f>
        <v>506</v>
      </c>
      <c r="H29" s="395" t="s">
        <v>379</v>
      </c>
      <c r="I29" s="399">
        <f>ROUND('[2]資金収支計算書（事業）'!I29/1000000,0)+1</f>
        <v>497</v>
      </c>
      <c r="J29" s="352" t="s">
        <v>379</v>
      </c>
      <c r="K29" s="352">
        <f>SUM(H29:J29)</f>
        <v>497</v>
      </c>
      <c r="L29" s="352" t="b">
        <f>K29='資金収支計算書（目的） (百万円単位)'!H30</f>
        <v>1</v>
      </c>
      <c r="M29" s="352">
        <f>K29-'資金収支計算書（目的） (百万円単位)'!H30</f>
        <v>0</v>
      </c>
      <c r="N29" s="352">
        <f>ROUND('[2]資金収支計算書（事業）'!K29/1000000,0)</f>
        <v>4</v>
      </c>
      <c r="O29" s="352" t="s">
        <v>379</v>
      </c>
      <c r="P29" s="352">
        <f>SUM(N29:O29)</f>
        <v>4</v>
      </c>
      <c r="Q29" s="352" t="b">
        <f>P29='資金収支計算書（目的） (百万円単位)'!I30</f>
        <v>1</v>
      </c>
      <c r="R29" s="352">
        <f>P29-'資金収支計算書（目的） (百万円単位)'!I30</f>
        <v>0</v>
      </c>
      <c r="S29" s="352">
        <f>ROUND('[2]資金収支計算書（事業）'!M29/1000000,0)</f>
        <v>5</v>
      </c>
      <c r="T29" s="353" t="s">
        <v>379</v>
      </c>
      <c r="U29" s="352">
        <f>SUM(S29:T29)</f>
        <v>5</v>
      </c>
      <c r="V29" s="352" t="b">
        <f>U29='資金収支計算書（目的） (百万円単位)'!J30</f>
        <v>1</v>
      </c>
      <c r="W29" s="352">
        <f>U29-'資金収支計算書（目的） (百万円単位)'!J30</f>
        <v>0</v>
      </c>
      <c r="X29" s="311" t="b">
        <f t="shared" si="2"/>
        <v>1</v>
      </c>
    </row>
    <row r="30" spans="1:24" ht="13.5" customHeight="1" x14ac:dyDescent="0.15">
      <c r="A30" s="347"/>
      <c r="B30" s="348"/>
      <c r="C30" s="348" t="s">
        <v>275</v>
      </c>
      <c r="D30" s="348"/>
      <c r="E30" s="348"/>
      <c r="F30" s="348"/>
      <c r="G30" s="343" t="s">
        <v>11</v>
      </c>
      <c r="H30" s="395" t="s">
        <v>11</v>
      </c>
      <c r="I30" s="352" t="s">
        <v>11</v>
      </c>
      <c r="J30" s="352" t="s">
        <v>11</v>
      </c>
      <c r="K30" s="352" t="s">
        <v>11</v>
      </c>
      <c r="L30" s="352"/>
      <c r="M30" s="352"/>
      <c r="N30" s="352" t="s">
        <v>11</v>
      </c>
      <c r="O30" s="352" t="s">
        <v>11</v>
      </c>
      <c r="P30" s="352" t="s">
        <v>11</v>
      </c>
      <c r="Q30" s="352"/>
      <c r="R30" s="352"/>
      <c r="S30" s="352" t="s">
        <v>11</v>
      </c>
      <c r="T30" s="353" t="s">
        <v>11</v>
      </c>
      <c r="U30" s="352" t="s">
        <v>11</v>
      </c>
      <c r="V30" s="352"/>
      <c r="W30" s="352"/>
    </row>
    <row r="31" spans="1:24" ht="13.5" customHeight="1" x14ac:dyDescent="0.15">
      <c r="A31" s="347"/>
      <c r="B31" s="348"/>
      <c r="C31" s="348" t="s">
        <v>277</v>
      </c>
      <c r="D31" s="348"/>
      <c r="E31" s="348"/>
      <c r="F31" s="348"/>
      <c r="G31" s="343" t="s">
        <v>11</v>
      </c>
      <c r="H31" s="395" t="s">
        <v>11</v>
      </c>
      <c r="I31" s="352" t="s">
        <v>11</v>
      </c>
      <c r="J31" s="352" t="s">
        <v>11</v>
      </c>
      <c r="K31" s="352" t="s">
        <v>11</v>
      </c>
      <c r="L31" s="352"/>
      <c r="M31" s="352"/>
      <c r="N31" s="352" t="s">
        <v>11</v>
      </c>
      <c r="O31" s="352" t="s">
        <v>11</v>
      </c>
      <c r="P31" s="352" t="s">
        <v>11</v>
      </c>
      <c r="Q31" s="352"/>
      <c r="R31" s="352"/>
      <c r="S31" s="352" t="s">
        <v>11</v>
      </c>
      <c r="T31" s="353" t="s">
        <v>11</v>
      </c>
      <c r="U31" s="352" t="s">
        <v>11</v>
      </c>
      <c r="V31" s="352"/>
      <c r="W31" s="352"/>
    </row>
    <row r="32" spans="1:24" ht="13.5" customHeight="1" x14ac:dyDescent="0.15">
      <c r="A32" s="347"/>
      <c r="B32" s="348"/>
      <c r="C32" s="348" t="s">
        <v>239</v>
      </c>
      <c r="D32" s="348"/>
      <c r="E32" s="348"/>
      <c r="F32" s="348"/>
      <c r="G32" s="343" t="s">
        <v>11</v>
      </c>
      <c r="H32" s="395" t="s">
        <v>11</v>
      </c>
      <c r="I32" s="352" t="s">
        <v>11</v>
      </c>
      <c r="J32" s="352" t="s">
        <v>11</v>
      </c>
      <c r="K32" s="352" t="s">
        <v>11</v>
      </c>
      <c r="L32" s="352"/>
      <c r="M32" s="352"/>
      <c r="N32" s="352" t="s">
        <v>11</v>
      </c>
      <c r="O32" s="352" t="s">
        <v>11</v>
      </c>
      <c r="P32" s="352" t="s">
        <v>11</v>
      </c>
      <c r="Q32" s="352"/>
      <c r="R32" s="352"/>
      <c r="S32" s="352" t="s">
        <v>11</v>
      </c>
      <c r="T32" s="353" t="s">
        <v>11</v>
      </c>
      <c r="U32" s="352" t="s">
        <v>11</v>
      </c>
      <c r="V32" s="352"/>
      <c r="W32" s="352"/>
    </row>
    <row r="33" spans="1:24" ht="13.5" customHeight="1" x14ac:dyDescent="0.15">
      <c r="A33" s="347"/>
      <c r="B33" s="348" t="s">
        <v>280</v>
      </c>
      <c r="C33" s="348"/>
      <c r="D33" s="348"/>
      <c r="E33" s="348"/>
      <c r="F33" s="348"/>
      <c r="G33" s="343">
        <f>SUM(G34:G38)</f>
        <v>102</v>
      </c>
      <c r="H33" s="395">
        <f t="shared" ref="H33:T33" si="16">SUM(H34:H38)</f>
        <v>0</v>
      </c>
      <c r="I33" s="352">
        <f t="shared" si="16"/>
        <v>91</v>
      </c>
      <c r="J33" s="352">
        <f t="shared" si="16"/>
        <v>11</v>
      </c>
      <c r="K33" s="352">
        <f t="shared" si="16"/>
        <v>102</v>
      </c>
      <c r="L33" s="352" t="b">
        <f>K33='資金収支計算書（目的） (百万円単位)'!H34</f>
        <v>1</v>
      </c>
      <c r="M33" s="352">
        <f>K33-'資金収支計算書（目的） (百万円単位)'!H34</f>
        <v>0</v>
      </c>
      <c r="N33" s="352">
        <f t="shared" si="16"/>
        <v>0</v>
      </c>
      <c r="O33" s="352">
        <f t="shared" si="16"/>
        <v>0</v>
      </c>
      <c r="P33" s="352">
        <f t="shared" si="16"/>
        <v>0</v>
      </c>
      <c r="Q33" s="352" t="b">
        <f>P33='資金収支計算書（目的） (百万円単位)'!I34</f>
        <v>1</v>
      </c>
      <c r="R33" s="352">
        <f>P33-'資金収支計算書（目的） (百万円単位)'!I34</f>
        <v>0</v>
      </c>
      <c r="S33" s="352">
        <f t="shared" si="16"/>
        <v>0</v>
      </c>
      <c r="T33" s="353">
        <f t="shared" si="16"/>
        <v>0</v>
      </c>
      <c r="U33" s="352">
        <f t="shared" ref="U33" si="17">SUM(U34:U38)</f>
        <v>0</v>
      </c>
      <c r="V33" s="352" t="b">
        <f>U33='資金収支計算書（目的） (百万円単位)'!J34</f>
        <v>1</v>
      </c>
      <c r="W33" s="352">
        <f>U33-'資金収支計算書（目的） (百万円単位)'!J34</f>
        <v>0</v>
      </c>
      <c r="X33" s="311" t="b">
        <f t="shared" si="2"/>
        <v>1</v>
      </c>
    </row>
    <row r="34" spans="1:24" ht="13.5" customHeight="1" x14ac:dyDescent="0.15">
      <c r="A34" s="347"/>
      <c r="B34" s="348"/>
      <c r="C34" s="348" t="s">
        <v>254</v>
      </c>
      <c r="D34" s="348"/>
      <c r="E34" s="348"/>
      <c r="F34" s="348"/>
      <c r="G34" s="343">
        <f>ROUND('[2]資金収支計算書（事業）'!G34/1000000,0)</f>
        <v>0</v>
      </c>
      <c r="H34" s="395" t="s">
        <v>379</v>
      </c>
      <c r="I34" s="352" t="s">
        <v>379</v>
      </c>
      <c r="J34" s="352" t="s">
        <v>379</v>
      </c>
      <c r="K34" s="352" t="s">
        <v>379</v>
      </c>
      <c r="L34" s="352"/>
      <c r="M34" s="352"/>
      <c r="N34" s="352" t="s">
        <v>379</v>
      </c>
      <c r="O34" s="352">
        <v>0</v>
      </c>
      <c r="P34" s="352">
        <f>SUM(N34:O34)</f>
        <v>0</v>
      </c>
      <c r="Q34" s="352" t="b">
        <f>P34='資金収支計算書（目的） (百万円単位)'!I35</f>
        <v>1</v>
      </c>
      <c r="R34" s="352">
        <f>P34-'資金収支計算書（目的） (百万円単位)'!I35</f>
        <v>0</v>
      </c>
      <c r="S34" s="352" t="s">
        <v>379</v>
      </c>
      <c r="T34" s="353" t="s">
        <v>379</v>
      </c>
      <c r="U34" s="352" t="s">
        <v>379</v>
      </c>
      <c r="V34" s="352"/>
      <c r="W34" s="352"/>
      <c r="X34" s="311" t="b">
        <f t="shared" si="2"/>
        <v>1</v>
      </c>
    </row>
    <row r="35" spans="1:24" ht="13.5" customHeight="1" x14ac:dyDescent="0.15">
      <c r="A35" s="347"/>
      <c r="B35" s="348"/>
      <c r="C35" s="348" t="s">
        <v>283</v>
      </c>
      <c r="D35" s="348"/>
      <c r="E35" s="348"/>
      <c r="F35" s="348"/>
      <c r="G35" s="343" t="s">
        <v>11</v>
      </c>
      <c r="H35" s="395" t="s">
        <v>11</v>
      </c>
      <c r="I35" s="352" t="s">
        <v>11</v>
      </c>
      <c r="J35" s="352" t="s">
        <v>11</v>
      </c>
      <c r="K35" s="352" t="s">
        <v>11</v>
      </c>
      <c r="L35" s="352"/>
      <c r="M35" s="352"/>
      <c r="N35" s="352" t="s">
        <v>11</v>
      </c>
      <c r="O35" s="352" t="s">
        <v>11</v>
      </c>
      <c r="P35" s="352" t="s">
        <v>11</v>
      </c>
      <c r="Q35" s="352"/>
      <c r="R35" s="352"/>
      <c r="S35" s="352" t="s">
        <v>11</v>
      </c>
      <c r="T35" s="353" t="s">
        <v>11</v>
      </c>
      <c r="U35" s="352" t="s">
        <v>11</v>
      </c>
      <c r="V35" s="352"/>
      <c r="W35" s="352"/>
    </row>
    <row r="36" spans="1:24" ht="13.5" customHeight="1" x14ac:dyDescent="0.15">
      <c r="A36" s="347"/>
      <c r="B36" s="348"/>
      <c r="C36" s="348" t="s">
        <v>285</v>
      </c>
      <c r="D36" s="348"/>
      <c r="E36" s="348"/>
      <c r="F36" s="348"/>
      <c r="G36" s="343" t="s">
        <v>11</v>
      </c>
      <c r="H36" s="395" t="s">
        <v>11</v>
      </c>
      <c r="I36" s="352" t="s">
        <v>11</v>
      </c>
      <c r="J36" s="352" t="s">
        <v>11</v>
      </c>
      <c r="K36" s="352" t="s">
        <v>11</v>
      </c>
      <c r="L36" s="352"/>
      <c r="M36" s="352"/>
      <c r="N36" s="352" t="s">
        <v>11</v>
      </c>
      <c r="O36" s="352" t="s">
        <v>11</v>
      </c>
      <c r="P36" s="352" t="s">
        <v>11</v>
      </c>
      <c r="Q36" s="352"/>
      <c r="R36" s="352"/>
      <c r="S36" s="352" t="s">
        <v>11</v>
      </c>
      <c r="T36" s="353" t="s">
        <v>11</v>
      </c>
      <c r="U36" s="352" t="s">
        <v>11</v>
      </c>
      <c r="V36" s="352"/>
      <c r="W36" s="352"/>
    </row>
    <row r="37" spans="1:24" ht="13.5" customHeight="1" x14ac:dyDescent="0.15">
      <c r="A37" s="347"/>
      <c r="B37" s="348"/>
      <c r="C37" s="348" t="s">
        <v>287</v>
      </c>
      <c r="D37" s="348"/>
      <c r="E37" s="348"/>
      <c r="F37" s="348"/>
      <c r="G37" s="343">
        <f>ROUND('[2]資金収支計算書（事業）'!G37/1000000,0)</f>
        <v>1</v>
      </c>
      <c r="H37" s="395">
        <f>ROUND('[2]資金収支計算書（事業）'!H37/1000000,0)</f>
        <v>0</v>
      </c>
      <c r="I37" s="352">
        <f>ROUND('[2]資金収支計算書（事業）'!I37/1000000,0)</f>
        <v>1</v>
      </c>
      <c r="J37" s="352" t="s">
        <v>379</v>
      </c>
      <c r="K37" s="352">
        <f t="shared" ref="K37:K38" si="18">SUM(H37:J37)</f>
        <v>1</v>
      </c>
      <c r="L37" s="352" t="b">
        <f>K37='資金収支計算書（目的） (百万円単位)'!H38</f>
        <v>1</v>
      </c>
      <c r="M37" s="352">
        <f>K37-'資金収支計算書（目的） (百万円単位)'!H38</f>
        <v>0</v>
      </c>
      <c r="N37" s="352" t="s">
        <v>379</v>
      </c>
      <c r="O37" s="352" t="s">
        <v>379</v>
      </c>
      <c r="P37" s="352"/>
      <c r="Q37" s="352"/>
      <c r="R37" s="352"/>
      <c r="S37" s="352" t="s">
        <v>379</v>
      </c>
      <c r="T37" s="353" t="s">
        <v>379</v>
      </c>
      <c r="U37" s="352"/>
      <c r="V37" s="352"/>
      <c r="W37" s="352"/>
      <c r="X37" s="311" t="b">
        <f t="shared" si="2"/>
        <v>1</v>
      </c>
    </row>
    <row r="38" spans="1:24" ht="13.5" customHeight="1" x14ac:dyDescent="0.15">
      <c r="A38" s="400"/>
      <c r="B38" s="401"/>
      <c r="C38" s="401" t="s">
        <v>258</v>
      </c>
      <c r="D38" s="401"/>
      <c r="E38" s="401"/>
      <c r="F38" s="401"/>
      <c r="G38" s="459">
        <f>ROUND('[2]資金収支計算書（事業）'!G38/1000000,0)</f>
        <v>101</v>
      </c>
      <c r="H38" s="403" t="s">
        <v>379</v>
      </c>
      <c r="I38" s="404">
        <f>ROUND('[2]資金収支計算書（事業）'!I38/1000000,0)</f>
        <v>90</v>
      </c>
      <c r="J38" s="515">
        <f>ROUND('[2]資金収支計算書（事業）'!J38/1000000,0)-1</f>
        <v>11</v>
      </c>
      <c r="K38" s="404">
        <f t="shared" si="18"/>
        <v>101</v>
      </c>
      <c r="L38" s="404" t="b">
        <f>K38='資金収支計算書（目的） (百万円単位)'!H39</f>
        <v>1</v>
      </c>
      <c r="M38" s="404">
        <f>K38-'資金収支計算書（目的） (百万円単位)'!H39</f>
        <v>0</v>
      </c>
      <c r="N38" s="404" t="s">
        <v>379</v>
      </c>
      <c r="O38" s="404" t="s">
        <v>379</v>
      </c>
      <c r="P38" s="404"/>
      <c r="Q38" s="404"/>
      <c r="R38" s="404"/>
      <c r="S38" s="404" t="s">
        <v>379</v>
      </c>
      <c r="T38" s="405" t="s">
        <v>379</v>
      </c>
      <c r="U38" s="404"/>
      <c r="V38" s="404"/>
      <c r="W38" s="404"/>
      <c r="X38" s="311" t="b">
        <f t="shared" si="2"/>
        <v>1</v>
      </c>
    </row>
    <row r="39" spans="1:24" ht="13.5" customHeight="1" x14ac:dyDescent="0.15">
      <c r="A39" s="371" t="s">
        <v>290</v>
      </c>
      <c r="B39" s="372"/>
      <c r="C39" s="372"/>
      <c r="D39" s="372"/>
      <c r="E39" s="372"/>
      <c r="F39" s="372"/>
      <c r="G39" s="343">
        <f>G43-G40</f>
        <v>-118</v>
      </c>
      <c r="H39" s="394">
        <f>H43-H40</f>
        <v>-34</v>
      </c>
      <c r="I39" s="406">
        <f t="shared" ref="I39:U39" si="19">I43-I40</f>
        <v>-84</v>
      </c>
      <c r="J39" s="406">
        <f t="shared" si="19"/>
        <v>0</v>
      </c>
      <c r="K39" s="406">
        <f t="shared" si="19"/>
        <v>-118</v>
      </c>
      <c r="L39" s="406" t="b">
        <f>K39='資金収支計算書（目的） (百万円単位)'!H40</f>
        <v>1</v>
      </c>
      <c r="M39" s="406">
        <f>K39-'資金収支計算書（目的） (百万円単位)'!H40</f>
        <v>0</v>
      </c>
      <c r="N39" s="406">
        <f t="shared" si="19"/>
        <v>0</v>
      </c>
      <c r="O39" s="406">
        <f t="shared" si="19"/>
        <v>0</v>
      </c>
      <c r="P39" s="406">
        <f t="shared" si="19"/>
        <v>0</v>
      </c>
      <c r="Q39" s="406" t="b">
        <f>P39='資金収支計算書（目的） (百万円単位)'!I40</f>
        <v>1</v>
      </c>
      <c r="R39" s="406">
        <f>P39-'資金収支計算書（目的） (百万円単位)'!I40</f>
        <v>0</v>
      </c>
      <c r="S39" s="406">
        <f t="shared" si="19"/>
        <v>0</v>
      </c>
      <c r="T39" s="407">
        <f t="shared" si="19"/>
        <v>0</v>
      </c>
      <c r="U39" s="406">
        <f t="shared" si="19"/>
        <v>0</v>
      </c>
      <c r="V39" s="406" t="b">
        <f>U39='資金収支計算書（目的） (百万円単位)'!J40</f>
        <v>1</v>
      </c>
      <c r="W39" s="406">
        <f>U39-'資金収支計算書（目的） (百万円単位)'!J40</f>
        <v>0</v>
      </c>
      <c r="X39" s="311" t="b">
        <f t="shared" si="2"/>
        <v>1</v>
      </c>
    </row>
    <row r="40" spans="1:24" ht="13.5" customHeight="1" x14ac:dyDescent="0.15">
      <c r="A40" s="347"/>
      <c r="B40" s="348" t="s">
        <v>292</v>
      </c>
      <c r="C40" s="348"/>
      <c r="D40" s="348"/>
      <c r="E40" s="348"/>
      <c r="F40" s="348"/>
      <c r="G40" s="343">
        <f>SUM(G41:G42)</f>
        <v>289</v>
      </c>
      <c r="H40" s="395">
        <f t="shared" ref="H40:T40" si="20">SUM(H41:H42)</f>
        <v>84</v>
      </c>
      <c r="I40" s="352">
        <f t="shared" si="20"/>
        <v>205</v>
      </c>
      <c r="J40" s="352">
        <f t="shared" si="20"/>
        <v>0</v>
      </c>
      <c r="K40" s="352">
        <f t="shared" si="20"/>
        <v>289</v>
      </c>
      <c r="L40" s="352" t="b">
        <f>K40='資金収支計算書（目的） (百万円単位)'!H41</f>
        <v>1</v>
      </c>
      <c r="M40" s="352">
        <f>K40-'資金収支計算書（目的） (百万円単位)'!H41</f>
        <v>0</v>
      </c>
      <c r="N40" s="352">
        <f t="shared" si="20"/>
        <v>0</v>
      </c>
      <c r="O40" s="352">
        <f t="shared" si="20"/>
        <v>0</v>
      </c>
      <c r="P40" s="352">
        <f t="shared" si="20"/>
        <v>0</v>
      </c>
      <c r="Q40" s="352" t="b">
        <f>P40='資金収支計算書（目的） (百万円単位)'!I41</f>
        <v>1</v>
      </c>
      <c r="R40" s="352">
        <f>P40-'資金収支計算書（目的） (百万円単位)'!I41</f>
        <v>0</v>
      </c>
      <c r="S40" s="352">
        <f t="shared" si="20"/>
        <v>0</v>
      </c>
      <c r="T40" s="353">
        <f t="shared" si="20"/>
        <v>0</v>
      </c>
      <c r="U40" s="352">
        <f t="shared" ref="U40" si="21">SUM(U41:U42)</f>
        <v>0</v>
      </c>
      <c r="V40" s="352" t="b">
        <f>U40='資金収支計算書（目的） (百万円単位)'!J41</f>
        <v>1</v>
      </c>
      <c r="W40" s="352">
        <f>U40-'資金収支計算書（目的） (百万円単位)'!J41</f>
        <v>0</v>
      </c>
      <c r="X40" s="311" t="b">
        <f t="shared" si="2"/>
        <v>1</v>
      </c>
    </row>
    <row r="41" spans="1:24" ht="13.5" customHeight="1" x14ac:dyDescent="0.15">
      <c r="A41" s="347"/>
      <c r="B41" s="348"/>
      <c r="C41" s="348" t="s">
        <v>400</v>
      </c>
      <c r="D41" s="348"/>
      <c r="E41" s="348"/>
      <c r="F41" s="348"/>
      <c r="G41" s="343">
        <f>ROUND('[2]資金収支計算書（事業）'!G41/1000000,0)</f>
        <v>289</v>
      </c>
      <c r="H41" s="395">
        <f>ROUND('[2]資金収支計算書（事業）'!H41/1000000,0)</f>
        <v>84</v>
      </c>
      <c r="I41" s="374">
        <f>ROUND('[2]資金収支計算書（事業）'!I41/1000000,0)-1</f>
        <v>205</v>
      </c>
      <c r="J41" s="352" t="s">
        <v>379</v>
      </c>
      <c r="K41" s="352">
        <f>SUM(H41:J41)</f>
        <v>289</v>
      </c>
      <c r="L41" s="352" t="b">
        <f>K41='資金収支計算書（目的） (百万円単位)'!H42</f>
        <v>1</v>
      </c>
      <c r="M41" s="352">
        <f>K41-'資金収支計算書（目的） (百万円単位)'!H42</f>
        <v>0</v>
      </c>
      <c r="N41" s="352" t="s">
        <v>379</v>
      </c>
      <c r="O41" s="352" t="s">
        <v>379</v>
      </c>
      <c r="P41" s="352"/>
      <c r="Q41" s="352"/>
      <c r="R41" s="352"/>
      <c r="S41" s="352" t="s">
        <v>379</v>
      </c>
      <c r="T41" s="353" t="s">
        <v>379</v>
      </c>
      <c r="U41" s="352"/>
      <c r="V41" s="352"/>
      <c r="W41" s="352"/>
      <c r="X41" s="311" t="b">
        <f t="shared" si="2"/>
        <v>1</v>
      </c>
    </row>
    <row r="42" spans="1:24" ht="13.5" customHeight="1" x14ac:dyDescent="0.15">
      <c r="A42" s="347"/>
      <c r="B42" s="348"/>
      <c r="C42" s="348" t="s">
        <v>239</v>
      </c>
      <c r="D42" s="348"/>
      <c r="E42" s="348"/>
      <c r="F42" s="348"/>
      <c r="G42" s="343" t="s">
        <v>11</v>
      </c>
      <c r="H42" s="395" t="s">
        <v>11</v>
      </c>
      <c r="I42" s="352" t="s">
        <v>11</v>
      </c>
      <c r="J42" s="352" t="s">
        <v>11</v>
      </c>
      <c r="K42" s="352" t="s">
        <v>11</v>
      </c>
      <c r="L42" s="352"/>
      <c r="M42" s="352"/>
      <c r="N42" s="352" t="s">
        <v>11</v>
      </c>
      <c r="O42" s="352" t="s">
        <v>11</v>
      </c>
      <c r="P42" s="352" t="s">
        <v>11</v>
      </c>
      <c r="Q42" s="352"/>
      <c r="R42" s="352"/>
      <c r="S42" s="352" t="s">
        <v>11</v>
      </c>
      <c r="T42" s="353" t="s">
        <v>11</v>
      </c>
      <c r="U42" s="352" t="s">
        <v>11</v>
      </c>
      <c r="V42" s="352"/>
      <c r="W42" s="352"/>
    </row>
    <row r="43" spans="1:24" ht="13.5" customHeight="1" x14ac:dyDescent="0.15">
      <c r="A43" s="347"/>
      <c r="B43" s="348" t="s">
        <v>296</v>
      </c>
      <c r="C43" s="348"/>
      <c r="D43" s="348"/>
      <c r="E43" s="348"/>
      <c r="F43" s="348"/>
      <c r="G43" s="343">
        <f>SUM(G44:G45)</f>
        <v>171</v>
      </c>
      <c r="H43" s="395">
        <f t="shared" ref="H43:T43" si="22">SUM(H44:H45)</f>
        <v>50</v>
      </c>
      <c r="I43" s="352">
        <f t="shared" si="22"/>
        <v>121</v>
      </c>
      <c r="J43" s="352">
        <f t="shared" si="22"/>
        <v>0</v>
      </c>
      <c r="K43" s="352">
        <f t="shared" si="22"/>
        <v>171</v>
      </c>
      <c r="L43" s="352" t="b">
        <f>K43='資金収支計算書（目的） (百万円単位)'!H44</f>
        <v>1</v>
      </c>
      <c r="M43" s="352">
        <f>K43-'資金収支計算書（目的） (百万円単位)'!H44</f>
        <v>0</v>
      </c>
      <c r="N43" s="352">
        <f t="shared" si="22"/>
        <v>0</v>
      </c>
      <c r="O43" s="352">
        <f t="shared" si="22"/>
        <v>0</v>
      </c>
      <c r="P43" s="352">
        <f t="shared" si="22"/>
        <v>0</v>
      </c>
      <c r="Q43" s="352" t="b">
        <f>P43='資金収支計算書（目的） (百万円単位)'!I44</f>
        <v>1</v>
      </c>
      <c r="R43" s="352">
        <f>P43-'資金収支計算書（目的） (百万円単位)'!I44</f>
        <v>0</v>
      </c>
      <c r="S43" s="352">
        <f t="shared" si="22"/>
        <v>0</v>
      </c>
      <c r="T43" s="353">
        <f t="shared" si="22"/>
        <v>0</v>
      </c>
      <c r="U43" s="352">
        <f t="shared" ref="U43" si="23">SUM(U44:U45)</f>
        <v>0</v>
      </c>
      <c r="V43" s="352" t="b">
        <f>U43='資金収支計算書（目的） (百万円単位)'!J44</f>
        <v>1</v>
      </c>
      <c r="W43" s="352">
        <f>U43-'資金収支計算書（目的） (百万円単位)'!J44</f>
        <v>0</v>
      </c>
      <c r="X43" s="311" t="b">
        <f t="shared" si="2"/>
        <v>1</v>
      </c>
    </row>
    <row r="44" spans="1:24" ht="13.5" customHeight="1" x14ac:dyDescent="0.15">
      <c r="A44" s="347"/>
      <c r="B44" s="348"/>
      <c r="C44" s="348" t="s">
        <v>401</v>
      </c>
      <c r="D44" s="348"/>
      <c r="E44" s="348"/>
      <c r="F44" s="348"/>
      <c r="G44" s="343" t="s">
        <v>379</v>
      </c>
      <c r="H44" s="395">
        <f>ROUND('[2]資金収支計算書（事業）'!H44/1000000,0)</f>
        <v>0</v>
      </c>
      <c r="I44" s="352" t="s">
        <v>379</v>
      </c>
      <c r="J44" s="352" t="s">
        <v>379</v>
      </c>
      <c r="K44" s="352">
        <f t="shared" ref="K44:K45" si="24">SUM(H44:J44)</f>
        <v>0</v>
      </c>
      <c r="L44" s="352" t="b">
        <f>K44='資金収支計算書（目的） (百万円単位)'!H45</f>
        <v>1</v>
      </c>
      <c r="M44" s="352">
        <f>K44-'資金収支計算書（目的） (百万円単位)'!H45</f>
        <v>0</v>
      </c>
      <c r="N44" s="352" t="s">
        <v>379</v>
      </c>
      <c r="O44" s="352" t="s">
        <v>379</v>
      </c>
      <c r="P44" s="352"/>
      <c r="Q44" s="352"/>
      <c r="R44" s="352"/>
      <c r="S44" s="352" t="s">
        <v>379</v>
      </c>
      <c r="T44" s="353" t="s">
        <v>379</v>
      </c>
      <c r="U44" s="352"/>
      <c r="V44" s="352"/>
      <c r="W44" s="352"/>
    </row>
    <row r="45" spans="1:24" ht="13.5" customHeight="1" x14ac:dyDescent="0.15">
      <c r="A45" s="363"/>
      <c r="B45" s="364"/>
      <c r="C45" s="364" t="s">
        <v>258</v>
      </c>
      <c r="D45" s="364"/>
      <c r="E45" s="364"/>
      <c r="F45" s="364"/>
      <c r="G45" s="453">
        <f>ROUND('[2]資金収支計算書（事業）'!G45/1000000,0)</f>
        <v>171</v>
      </c>
      <c r="H45" s="460">
        <f>ROUND('[2]資金収支計算書（事業）'!H45/1000000,0)</f>
        <v>50</v>
      </c>
      <c r="I45" s="404">
        <f>ROUND('[2]資金収支計算書（事業）'!I45/1000000,0)</f>
        <v>121</v>
      </c>
      <c r="J45" s="404" t="s">
        <v>379</v>
      </c>
      <c r="K45" s="404">
        <f t="shared" si="24"/>
        <v>171</v>
      </c>
      <c r="L45" s="404" t="b">
        <f>K45='資金収支計算書（目的） (百万円単位)'!H46</f>
        <v>1</v>
      </c>
      <c r="M45" s="404">
        <f>K45-'資金収支計算書（目的） (百万円単位)'!H46</f>
        <v>0</v>
      </c>
      <c r="N45" s="404" t="s">
        <v>379</v>
      </c>
      <c r="O45" s="404" t="s">
        <v>379</v>
      </c>
      <c r="P45" s="404"/>
      <c r="Q45" s="404"/>
      <c r="R45" s="404"/>
      <c r="S45" s="404" t="s">
        <v>379</v>
      </c>
      <c r="T45" s="405" t="s">
        <v>379</v>
      </c>
      <c r="U45" s="404"/>
      <c r="V45" s="404"/>
      <c r="W45" s="404"/>
      <c r="X45" s="311" t="b">
        <f t="shared" si="2"/>
        <v>1</v>
      </c>
    </row>
    <row r="46" spans="1:24" ht="13.5" customHeight="1" x14ac:dyDescent="0.15">
      <c r="A46" s="455" t="s">
        <v>300</v>
      </c>
      <c r="B46" s="456"/>
      <c r="C46" s="456"/>
      <c r="D46" s="456"/>
      <c r="E46" s="456"/>
      <c r="F46" s="456"/>
      <c r="G46" s="457">
        <f>G5+G26+G39</f>
        <v>-56</v>
      </c>
      <c r="H46" s="458">
        <f>H5+H26+H39</f>
        <v>-33</v>
      </c>
      <c r="I46" s="406">
        <f t="shared" ref="I46:U46" si="25">I5+I26+I39</f>
        <v>-53</v>
      </c>
      <c r="J46" s="406">
        <f t="shared" si="25"/>
        <v>1</v>
      </c>
      <c r="K46" s="406">
        <f t="shared" si="25"/>
        <v>-85</v>
      </c>
      <c r="L46" s="406" t="b">
        <f>K46='資金収支計算書（目的） (百万円単位)'!H47</f>
        <v>0</v>
      </c>
      <c r="M46" s="406">
        <f>K46-'資金収支計算書（目的） (百万円単位)'!H47</f>
        <v>-1</v>
      </c>
      <c r="N46" s="406">
        <f t="shared" si="25"/>
        <v>17</v>
      </c>
      <c r="O46" s="406">
        <f t="shared" si="25"/>
        <v>2</v>
      </c>
      <c r="P46" s="406">
        <f t="shared" si="25"/>
        <v>19</v>
      </c>
      <c r="Q46" s="406" t="b">
        <f>P46='資金収支計算書（目的） (百万円単位)'!I47</f>
        <v>1</v>
      </c>
      <c r="R46" s="406">
        <f>P46-'資金収支計算書（目的） (百万円単位)'!I47</f>
        <v>0</v>
      </c>
      <c r="S46" s="406">
        <f t="shared" si="25"/>
        <v>1</v>
      </c>
      <c r="T46" s="407">
        <f t="shared" si="25"/>
        <v>9</v>
      </c>
      <c r="U46" s="406">
        <f t="shared" si="25"/>
        <v>10</v>
      </c>
      <c r="V46" s="406" t="b">
        <f>U46='資金収支計算書（目的） (百万円単位)'!J47</f>
        <v>0</v>
      </c>
      <c r="W46" s="406">
        <f>U46-'資金収支計算書（目的） (百万円単位)'!J47</f>
        <v>1</v>
      </c>
      <c r="X46" s="311" t="b">
        <f t="shared" si="2"/>
        <v>1</v>
      </c>
    </row>
    <row r="47" spans="1:24" ht="13.5" customHeight="1" x14ac:dyDescent="0.15">
      <c r="A47" s="347" t="s">
        <v>302</v>
      </c>
      <c r="B47" s="348"/>
      <c r="C47" s="348"/>
      <c r="D47" s="348"/>
      <c r="E47" s="348"/>
      <c r="F47" s="348"/>
      <c r="G47" s="343">
        <f>ROUND('[2]資金収支計算書（事業）'!G47/1000000,0)</f>
        <v>288</v>
      </c>
      <c r="H47" s="395">
        <f>ROUND('[2]資金収支計算書（事業）'!H47/1000000,0)</f>
        <v>72</v>
      </c>
      <c r="I47" s="352">
        <f>ROUND('[2]資金収支計算書（事業）'!I47/1000000,0)</f>
        <v>111</v>
      </c>
      <c r="J47" s="352">
        <f>ROUND('[2]資金収支計算書（事業）'!J47/1000000,0)</f>
        <v>52</v>
      </c>
      <c r="K47" s="352">
        <f>SUM(H47:J47)</f>
        <v>235</v>
      </c>
      <c r="L47" s="352" t="b">
        <f>K47='資金収支計算書（目的） (百万円単位)'!H48</f>
        <v>1</v>
      </c>
      <c r="M47" s="352">
        <f>K47-'資金収支計算書（目的） (百万円単位)'!H48</f>
        <v>0</v>
      </c>
      <c r="N47" s="352">
        <f>ROUND('[2]資金収支計算書（事業）'!K47/1000000,0)</f>
        <v>20</v>
      </c>
      <c r="O47" s="352">
        <f>ROUND('[2]資金収支計算書（事業）'!L47/1000000,0)</f>
        <v>5</v>
      </c>
      <c r="P47" s="352">
        <f>SUM(N47:O47)</f>
        <v>25</v>
      </c>
      <c r="Q47" s="352" t="b">
        <f>P47='資金収支計算書（目的） (百万円単位)'!I48</f>
        <v>1</v>
      </c>
      <c r="R47" s="352">
        <f>P47-'資金収支計算書（目的） (百万円単位)'!I48</f>
        <v>0</v>
      </c>
      <c r="S47" s="352">
        <f>ROUND('[2]資金収支計算書（事業）'!M47/1000000,0)</f>
        <v>10</v>
      </c>
      <c r="T47" s="353">
        <f>ROUND('[2]資金収支計算書（事業）'!N47/1000000,0)</f>
        <v>18</v>
      </c>
      <c r="U47" s="352">
        <f>SUM(S47:T47)</f>
        <v>28</v>
      </c>
      <c r="V47" s="352" t="b">
        <f>U47='資金収支計算書（目的） (百万円単位)'!J48</f>
        <v>1</v>
      </c>
      <c r="W47" s="352">
        <f>U47-'資金収支計算書（目的） (百万円単位)'!J48</f>
        <v>0</v>
      </c>
      <c r="X47" s="311" t="b">
        <f t="shared" si="2"/>
        <v>1</v>
      </c>
    </row>
    <row r="48" spans="1:24" ht="13.5" customHeight="1" x14ac:dyDescent="0.15">
      <c r="A48" s="347" t="s">
        <v>220</v>
      </c>
      <c r="B48" s="348"/>
      <c r="C48" s="348"/>
      <c r="D48" s="348"/>
      <c r="E48" s="348"/>
      <c r="F48" s="348"/>
      <c r="G48" s="354"/>
      <c r="H48" s="461"/>
      <c r="I48" s="356"/>
      <c r="J48" s="356"/>
      <c r="K48" s="356"/>
      <c r="L48" s="356"/>
      <c r="M48" s="356"/>
      <c r="N48" s="356"/>
      <c r="O48" s="356"/>
      <c r="P48" s="356"/>
      <c r="Q48" s="356"/>
      <c r="R48" s="356"/>
      <c r="S48" s="356"/>
      <c r="T48" s="357"/>
      <c r="U48" s="356"/>
      <c r="V48" s="356"/>
      <c r="W48" s="356"/>
      <c r="X48" s="311" t="b">
        <f t="shared" si="2"/>
        <v>1</v>
      </c>
    </row>
    <row r="49" spans="1:24" ht="13.5" customHeight="1" x14ac:dyDescent="0.15">
      <c r="A49" s="400" t="s">
        <v>304</v>
      </c>
      <c r="B49" s="401"/>
      <c r="C49" s="401"/>
      <c r="D49" s="401"/>
      <c r="E49" s="401"/>
      <c r="F49" s="401"/>
      <c r="G49" s="459">
        <f>G47+G46</f>
        <v>232</v>
      </c>
      <c r="H49" s="403">
        <f t="shared" ref="H49:U49" si="26">H47+H46</f>
        <v>39</v>
      </c>
      <c r="I49" s="462">
        <f t="shared" si="26"/>
        <v>58</v>
      </c>
      <c r="J49" s="462">
        <f t="shared" si="26"/>
        <v>53</v>
      </c>
      <c r="K49" s="462">
        <f t="shared" si="26"/>
        <v>150</v>
      </c>
      <c r="L49" s="462" t="b">
        <f>K49='資金収支計算書（目的） (百万円単位)'!H50</f>
        <v>0</v>
      </c>
      <c r="M49" s="462">
        <f>K49-'資金収支計算書（目的） (百万円単位)'!H50</f>
        <v>-1</v>
      </c>
      <c r="N49" s="462">
        <f t="shared" si="26"/>
        <v>37</v>
      </c>
      <c r="O49" s="462">
        <f t="shared" si="26"/>
        <v>7</v>
      </c>
      <c r="P49" s="462">
        <f t="shared" si="26"/>
        <v>44</v>
      </c>
      <c r="Q49" s="462" t="b">
        <f>P49='資金収支計算書（目的） (百万円単位)'!I50</f>
        <v>1</v>
      </c>
      <c r="R49" s="462">
        <f>P49-'資金収支計算書（目的） (百万円単位)'!I50</f>
        <v>0</v>
      </c>
      <c r="S49" s="462">
        <f t="shared" si="26"/>
        <v>11</v>
      </c>
      <c r="T49" s="463">
        <f t="shared" si="26"/>
        <v>27</v>
      </c>
      <c r="U49" s="462">
        <f t="shared" si="26"/>
        <v>38</v>
      </c>
      <c r="V49" s="462" t="b">
        <f>U49='資金収支計算書（目的） (百万円単位)'!J50</f>
        <v>0</v>
      </c>
      <c r="W49" s="462">
        <f>U49-'資金収支計算書（目的） (百万円単位)'!J50</f>
        <v>1</v>
      </c>
      <c r="X49" s="311" t="b">
        <f t="shared" si="2"/>
        <v>1</v>
      </c>
    </row>
    <row r="50" spans="1:24" ht="13.5" customHeight="1" x14ac:dyDescent="0.15">
      <c r="A50" s="371" t="s">
        <v>306</v>
      </c>
      <c r="B50" s="372"/>
      <c r="C50" s="372"/>
      <c r="D50" s="372"/>
      <c r="E50" s="372"/>
      <c r="F50" s="372"/>
      <c r="G50" s="343">
        <f>ROUND('[2]資金収支計算書（事業）'!G50/1000000,0)</f>
        <v>6</v>
      </c>
      <c r="H50" s="394">
        <f>ROUND('[2]資金収支計算書（事業）'!H50/1000000,0)</f>
        <v>0</v>
      </c>
      <c r="I50" s="345">
        <f>ROUND('[2]資金収支計算書（事業）'!I50/1000000,0)</f>
        <v>1</v>
      </c>
      <c r="J50" s="345">
        <f>ROUND('[2]資金収支計算書（事業）'!J50/1000000,0)</f>
        <v>0</v>
      </c>
      <c r="K50" s="345">
        <f t="shared" ref="K50:K51" si="27">SUM(H50:J50)</f>
        <v>1</v>
      </c>
      <c r="L50" s="345" t="b">
        <f>K50='資金収支計算書（目的） (百万円単位)'!H51</f>
        <v>1</v>
      </c>
      <c r="M50" s="345">
        <f>K50-'資金収支計算書（目的） (百万円単位)'!H51</f>
        <v>0</v>
      </c>
      <c r="N50" s="345">
        <f>ROUND('[2]資金収支計算書（事業）'!K50/1000000,0)</f>
        <v>0</v>
      </c>
      <c r="O50" s="516">
        <f>ROUND('[2]資金収支計算書（事業）'!L50/1000000,0)+1</f>
        <v>1</v>
      </c>
      <c r="P50" s="345">
        <f t="shared" ref="P50:P51" si="28">SUM(N50:O50)</f>
        <v>1</v>
      </c>
      <c r="Q50" s="345" t="b">
        <f>P50='資金収支計算書（目的） (百万円単位)'!I51</f>
        <v>1</v>
      </c>
      <c r="R50" s="345">
        <f>P50-'資金収支計算書（目的） (百万円単位)'!I51</f>
        <v>0</v>
      </c>
      <c r="S50" s="345">
        <f>ROUND('[2]資金収支計算書（事業）'!M50/1000000,0)</f>
        <v>0</v>
      </c>
      <c r="T50" s="346">
        <f>ROUND('[2]資金収支計算書（事業）'!N50/1000000,0)</f>
        <v>4</v>
      </c>
      <c r="U50" s="345">
        <f t="shared" ref="U50:U51" si="29">SUM(S50:T50)</f>
        <v>4</v>
      </c>
      <c r="V50" s="345" t="b">
        <f>U50='資金収支計算書（目的） (百万円単位)'!J51</f>
        <v>1</v>
      </c>
      <c r="W50" s="345">
        <f>U50-'資金収支計算書（目的） (百万円単位)'!J51</f>
        <v>0</v>
      </c>
      <c r="X50" s="311" t="b">
        <f t="shared" si="2"/>
        <v>1</v>
      </c>
    </row>
    <row r="51" spans="1:24" ht="13.5" customHeight="1" x14ac:dyDescent="0.15">
      <c r="A51" s="347" t="s">
        <v>308</v>
      </c>
      <c r="B51" s="348"/>
      <c r="C51" s="348"/>
      <c r="D51" s="348"/>
      <c r="E51" s="348"/>
      <c r="F51" s="348"/>
      <c r="G51" s="343">
        <f>ROUND('[2]資金収支計算書（事業）'!G51/1000000,0)</f>
        <v>-1</v>
      </c>
      <c r="H51" s="395">
        <f>ROUND('[2]資金収支計算書（事業）'!H51/1000000,0)</f>
        <v>0</v>
      </c>
      <c r="I51" s="352">
        <f>ROUND('[2]資金収支計算書（事業）'!I51/1000000,0)</f>
        <v>0</v>
      </c>
      <c r="J51" s="352">
        <f>ROUND('[2]資金収支計算書（事業）'!J51/1000000,0)</f>
        <v>0</v>
      </c>
      <c r="K51" s="352">
        <f t="shared" si="27"/>
        <v>0</v>
      </c>
      <c r="L51" s="352" t="b">
        <f>K51='資金収支計算書（目的） (百万円単位)'!H52</f>
        <v>1</v>
      </c>
      <c r="M51" s="352">
        <f>K51-'資金収支計算書（目的） (百万円単位)'!H52</f>
        <v>0</v>
      </c>
      <c r="N51" s="352">
        <f>ROUND('[2]資金収支計算書（事業）'!K51/1000000,0)</f>
        <v>0</v>
      </c>
      <c r="O51" s="352">
        <f>ROUND('[2]資金収支計算書（事業）'!L51/1000000,0)</f>
        <v>0</v>
      </c>
      <c r="P51" s="352">
        <f t="shared" si="28"/>
        <v>0</v>
      </c>
      <c r="Q51" s="352" t="b">
        <f>P51='資金収支計算書（目的） (百万円単位)'!I52</f>
        <v>1</v>
      </c>
      <c r="R51" s="352">
        <f>P51-'資金収支計算書（目的） (百万円単位)'!I52</f>
        <v>0</v>
      </c>
      <c r="S51" s="352">
        <f>ROUND('[2]資金収支計算書（事業）'!M51/1000000,0)</f>
        <v>0</v>
      </c>
      <c r="T51" s="353">
        <f>ROUND('[2]資金収支計算書（事業）'!N51/1000000,0)</f>
        <v>-1</v>
      </c>
      <c r="U51" s="352">
        <f t="shared" si="29"/>
        <v>-1</v>
      </c>
      <c r="V51" s="352" t="b">
        <f>U51='資金収支計算書（目的） (百万円単位)'!J52</f>
        <v>1</v>
      </c>
      <c r="W51" s="352">
        <f>U51-'資金収支計算書（目的） (百万円単位)'!J52</f>
        <v>0</v>
      </c>
      <c r="X51" s="311" t="b">
        <f t="shared" si="2"/>
        <v>1</v>
      </c>
    </row>
    <row r="52" spans="1:24" ht="13.5" customHeight="1" x14ac:dyDescent="0.15">
      <c r="A52" s="347" t="s">
        <v>310</v>
      </c>
      <c r="B52" s="348"/>
      <c r="C52" s="348"/>
      <c r="D52" s="348"/>
      <c r="E52" s="348"/>
      <c r="F52" s="348"/>
      <c r="G52" s="343">
        <f>G50+G51</f>
        <v>5</v>
      </c>
      <c r="H52" s="395">
        <f t="shared" ref="H52:U52" si="30">H50+H51</f>
        <v>0</v>
      </c>
      <c r="I52" s="352">
        <f t="shared" si="30"/>
        <v>1</v>
      </c>
      <c r="J52" s="352">
        <f t="shared" si="30"/>
        <v>0</v>
      </c>
      <c r="K52" s="352">
        <f t="shared" si="30"/>
        <v>1</v>
      </c>
      <c r="L52" s="352" t="b">
        <f>K52='資金収支計算書（目的） (百万円単位)'!H53</f>
        <v>1</v>
      </c>
      <c r="M52" s="352">
        <f>K52-'資金収支計算書（目的） (百万円単位)'!H53</f>
        <v>0</v>
      </c>
      <c r="N52" s="352">
        <f t="shared" si="30"/>
        <v>0</v>
      </c>
      <c r="O52" s="352">
        <f t="shared" si="30"/>
        <v>1</v>
      </c>
      <c r="P52" s="352">
        <f t="shared" si="30"/>
        <v>1</v>
      </c>
      <c r="Q52" s="352" t="b">
        <f>P52='資金収支計算書（目的） (百万円単位)'!I53</f>
        <v>1</v>
      </c>
      <c r="R52" s="352">
        <f>P52-'資金収支計算書（目的） (百万円単位)'!I53</f>
        <v>0</v>
      </c>
      <c r="S52" s="352">
        <f t="shared" si="30"/>
        <v>0</v>
      </c>
      <c r="T52" s="353">
        <f t="shared" si="30"/>
        <v>3</v>
      </c>
      <c r="U52" s="352">
        <f t="shared" si="30"/>
        <v>3</v>
      </c>
      <c r="V52" s="352" t="b">
        <f>U52='資金収支計算書（目的） (百万円単位)'!J53</f>
        <v>1</v>
      </c>
      <c r="W52" s="352">
        <f>U52-'資金収支計算書（目的） (百万円単位)'!J53</f>
        <v>0</v>
      </c>
      <c r="X52" s="311" t="b">
        <f t="shared" si="2"/>
        <v>1</v>
      </c>
    </row>
    <row r="53" spans="1:24" ht="13.5" customHeight="1" thickBot="1" x14ac:dyDescent="0.2">
      <c r="A53" s="365" t="s">
        <v>312</v>
      </c>
      <c r="B53" s="366"/>
      <c r="C53" s="366"/>
      <c r="D53" s="366"/>
      <c r="E53" s="366"/>
      <c r="F53" s="366"/>
      <c r="G53" s="408">
        <f>G49+G52</f>
        <v>237</v>
      </c>
      <c r="H53" s="465">
        <f t="shared" ref="H53:U53" si="31">H49+H52</f>
        <v>39</v>
      </c>
      <c r="I53" s="410">
        <f t="shared" si="31"/>
        <v>59</v>
      </c>
      <c r="J53" s="410">
        <f t="shared" si="31"/>
        <v>53</v>
      </c>
      <c r="K53" s="410">
        <f t="shared" si="31"/>
        <v>151</v>
      </c>
      <c r="L53" s="410" t="b">
        <f>K53='資金収支計算書（目的） (百万円単位)'!H54</f>
        <v>0</v>
      </c>
      <c r="M53" s="410">
        <f>K53-'資金収支計算書（目的） (百万円単位)'!H54</f>
        <v>-1</v>
      </c>
      <c r="N53" s="410">
        <f t="shared" si="31"/>
        <v>37</v>
      </c>
      <c r="O53" s="410">
        <f t="shared" si="31"/>
        <v>8</v>
      </c>
      <c r="P53" s="410">
        <f t="shared" si="31"/>
        <v>45</v>
      </c>
      <c r="Q53" s="410" t="b">
        <f>P53='資金収支計算書（目的） (百万円単位)'!I54</f>
        <v>1</v>
      </c>
      <c r="R53" s="410">
        <f>P53-'資金収支計算書（目的） (百万円単位)'!I54</f>
        <v>0</v>
      </c>
      <c r="S53" s="410">
        <f t="shared" si="31"/>
        <v>11</v>
      </c>
      <c r="T53" s="411">
        <f t="shared" si="31"/>
        <v>30</v>
      </c>
      <c r="U53" s="410">
        <f t="shared" si="31"/>
        <v>41</v>
      </c>
      <c r="V53" s="410" t="b">
        <f>U53='資金収支計算書（目的） (百万円単位)'!J54</f>
        <v>0</v>
      </c>
      <c r="W53" s="410">
        <f>U53-'資金収支計算書（目的） (百万円単位)'!J54</f>
        <v>1</v>
      </c>
      <c r="X53" s="311" t="b">
        <f t="shared" si="2"/>
        <v>1</v>
      </c>
    </row>
  </sheetData>
  <mergeCells count="9">
    <mergeCell ref="V4:W4"/>
    <mergeCell ref="A2:E4"/>
    <mergeCell ref="G2:G4"/>
    <mergeCell ref="H2:T2"/>
    <mergeCell ref="H3:J3"/>
    <mergeCell ref="N3:O3"/>
    <mergeCell ref="S3:T3"/>
    <mergeCell ref="L4:M4"/>
    <mergeCell ref="Q4:R4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scale="82" orientation="landscape" r:id="rId1"/>
  <headerFooter alignWithMargins="0"/>
  <colBreaks count="2" manualBreakCount="2">
    <brk id="1" max="1048575" man="1"/>
    <brk id="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C74"/>
  <sheetViews>
    <sheetView showGridLines="0" view="pageBreakPreview" topLeftCell="C1" zoomScale="85" zoomScaleNormal="85" zoomScaleSheetLayoutView="85" workbookViewId="0">
      <selection activeCell="R62" sqref="R62:Y6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11.75" style="9" bestFit="1" customWidth="1"/>
    <col min="30" max="16384" width="9" style="9"/>
  </cols>
  <sheetData>
    <row r="1" spans="1:28" x14ac:dyDescent="0.15">
      <c r="D1" s="203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47" t="s">
        <v>341</v>
      </c>
      <c r="AA1" s="247"/>
    </row>
    <row r="2" spans="1:28" s="6" customFormat="1" ht="13.5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48" t="s">
        <v>338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</row>
    <row r="4" spans="1:28" ht="21" customHeight="1" x14ac:dyDescent="0.15">
      <c r="D4" s="249" t="s">
        <v>356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</row>
    <row r="5" spans="1:28" s="11" customFormat="1" ht="16.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210" t="s">
        <v>357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244" t="s">
        <v>0</v>
      </c>
      <c r="E6" s="245"/>
      <c r="F6" s="245"/>
      <c r="G6" s="245"/>
      <c r="H6" s="245"/>
      <c r="I6" s="245"/>
      <c r="J6" s="245"/>
      <c r="K6" s="250"/>
      <c r="L6" s="250"/>
      <c r="M6" s="250"/>
      <c r="N6" s="250"/>
      <c r="O6" s="250"/>
      <c r="P6" s="251" t="s">
        <v>315</v>
      </c>
      <c r="Q6" s="252"/>
      <c r="R6" s="245" t="s">
        <v>0</v>
      </c>
      <c r="S6" s="245"/>
      <c r="T6" s="245"/>
      <c r="U6" s="245"/>
      <c r="V6" s="245"/>
      <c r="W6" s="245"/>
      <c r="X6" s="245"/>
      <c r="Y6" s="245"/>
      <c r="Z6" s="251" t="s">
        <v>315</v>
      </c>
      <c r="AA6" s="252"/>
    </row>
    <row r="7" spans="1:28" ht="14.6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200"/>
      <c r="P7" s="201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6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200"/>
      <c r="P8" s="25">
        <f>P9+P40</f>
        <v>13839184405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1357907137</v>
      </c>
      <c r="AA8" s="27"/>
    </row>
    <row r="9" spans="1:28" ht="14.6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200"/>
      <c r="P9" s="25">
        <f>P10+P26+P35</f>
        <v>10857690229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1303082694</v>
      </c>
      <c r="AA9" s="27"/>
    </row>
    <row r="10" spans="1:28" ht="14.6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200"/>
      <c r="P10" s="25">
        <f>SUM(P11:P25)</f>
        <v>10857690199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332</v>
      </c>
      <c r="AA10" s="27"/>
    </row>
    <row r="11" spans="1:28" ht="14.6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200"/>
      <c r="P11" s="25">
        <f>129880000+171471511</f>
        <v>301351511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f>47225698+7598745</f>
        <v>54824443</v>
      </c>
      <c r="AA11" s="27"/>
    </row>
    <row r="12" spans="1:28" ht="14.6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200"/>
      <c r="P12" s="25" t="s">
        <v>358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359</v>
      </c>
      <c r="AA12" s="27"/>
    </row>
    <row r="13" spans="1:28" ht="14.6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200"/>
      <c r="P13" s="25">
        <f>1035000301+25650546674</f>
        <v>26685546975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358</v>
      </c>
      <c r="AA13" s="27"/>
    </row>
    <row r="14" spans="1:28" ht="14.6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200"/>
      <c r="P14" s="25">
        <f>-570845811-16251974794</f>
        <v>-16822820605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1158005466</v>
      </c>
      <c r="AA14" s="27"/>
    </row>
    <row r="15" spans="1:28" ht="14.6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200"/>
      <c r="P15" s="25">
        <f>1623734718</f>
        <v>1623734718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200286405</v>
      </c>
      <c r="AA15" s="27"/>
    </row>
    <row r="16" spans="1:28" ht="14.6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200"/>
      <c r="P16" s="25">
        <f>-936224400</f>
        <v>-936224400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204">
        <v>829305690</v>
      </c>
      <c r="AA16" s="27"/>
    </row>
    <row r="17" spans="1:29" ht="14.6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202"/>
      <c r="P17" s="25" t="s">
        <v>360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332</v>
      </c>
      <c r="AA17" s="27"/>
    </row>
    <row r="18" spans="1:29" ht="14.6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202"/>
      <c r="P18" s="25" t="s">
        <v>332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360</v>
      </c>
      <c r="AA18" s="27"/>
    </row>
    <row r="19" spans="1:29" ht="14.6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202"/>
      <c r="P19" s="25" t="s">
        <v>332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358</v>
      </c>
      <c r="AA19" s="27"/>
    </row>
    <row r="20" spans="1:29" ht="14.6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02"/>
      <c r="P20" s="25" t="s">
        <v>332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f>9743307+10223910</f>
        <v>19967217</v>
      </c>
      <c r="AA20" s="27"/>
    </row>
    <row r="21" spans="1:29" ht="14.6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02"/>
      <c r="P21" s="25" t="s">
        <v>359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f>104237842+4208312</f>
        <v>108446154</v>
      </c>
      <c r="AA21" s="27"/>
    </row>
    <row r="22" spans="1:29" ht="14.6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02"/>
      <c r="P22" s="25" t="s">
        <v>332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332</v>
      </c>
      <c r="AA22" s="27"/>
    </row>
    <row r="23" spans="1:29" ht="14.6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200"/>
      <c r="P23" s="25" t="s">
        <v>332</v>
      </c>
      <c r="Q23" s="26"/>
      <c r="R23" s="234" t="s">
        <v>99</v>
      </c>
      <c r="S23" s="235"/>
      <c r="T23" s="235"/>
      <c r="U23" s="235"/>
      <c r="V23" s="235"/>
      <c r="W23" s="235"/>
      <c r="X23" s="235"/>
      <c r="Y23" s="235"/>
      <c r="Z23" s="30">
        <f>Z8+Z14</f>
        <v>2515912603</v>
      </c>
      <c r="AA23" s="31"/>
    </row>
    <row r="24" spans="1:29" ht="14.6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200"/>
      <c r="P24" s="25" t="s">
        <v>358</v>
      </c>
      <c r="Q24" s="26"/>
      <c r="R24" s="19" t="s">
        <v>320</v>
      </c>
      <c r="S24" s="230"/>
      <c r="T24" s="230"/>
      <c r="U24" s="230"/>
      <c r="V24" s="230"/>
      <c r="W24" s="230"/>
      <c r="X24" s="230"/>
      <c r="Y24" s="230"/>
      <c r="Z24" s="32"/>
      <c r="AA24" s="33"/>
    </row>
    <row r="25" spans="1:29" ht="14.6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200"/>
      <c r="P25" s="204">
        <f>6102000</f>
        <v>6102000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13839184405</v>
      </c>
      <c r="AA25" s="27"/>
      <c r="AC25" s="231"/>
    </row>
    <row r="26" spans="1:29" ht="14.6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200"/>
      <c r="P26" s="25">
        <v>30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-1610964403</v>
      </c>
      <c r="AA26" s="27"/>
      <c r="AC26" s="231"/>
    </row>
    <row r="27" spans="1:29" ht="14.6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200"/>
      <c r="P27" s="25">
        <v>30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9" ht="14.6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200"/>
      <c r="P28" s="25" t="s">
        <v>360</v>
      </c>
      <c r="Q28" s="26"/>
      <c r="R28" s="236"/>
      <c r="S28" s="237"/>
      <c r="T28" s="237"/>
      <c r="U28" s="237"/>
      <c r="V28" s="237"/>
      <c r="W28" s="237"/>
      <c r="X28" s="237"/>
      <c r="Y28" s="237"/>
      <c r="Z28" s="25"/>
      <c r="AA28" s="27"/>
    </row>
    <row r="29" spans="1:29" ht="14.6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200"/>
      <c r="P29" s="25" t="s">
        <v>359</v>
      </c>
      <c r="Q29" s="26"/>
      <c r="R29" s="19"/>
      <c r="S29" s="230"/>
      <c r="T29" s="230"/>
      <c r="U29" s="230"/>
      <c r="V29" s="230"/>
      <c r="W29" s="230"/>
      <c r="X29" s="230"/>
      <c r="Y29" s="230"/>
      <c r="Z29" s="32"/>
      <c r="AA29" s="35"/>
    </row>
    <row r="30" spans="1:29" ht="14.6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200"/>
      <c r="P30" s="25" t="s">
        <v>361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9" ht="14.6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200"/>
      <c r="P31" s="25" t="s">
        <v>358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9" ht="14.6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200"/>
      <c r="P32" s="25" t="s">
        <v>361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6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200"/>
      <c r="P33" s="25" t="s">
        <v>359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6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200"/>
      <c r="P34" s="25" t="s">
        <v>332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6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202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6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202"/>
      <c r="P36" s="25" t="s">
        <v>358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6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202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6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200"/>
      <c r="P38" s="25" t="s">
        <v>361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6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200"/>
      <c r="P39" s="25" t="s">
        <v>362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6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200"/>
      <c r="P40" s="25">
        <f>SUM(P41,P45:P48,P51:P52)</f>
        <v>2981494176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6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200"/>
      <c r="P41" s="25">
        <f>SUM(P42:P44)</f>
        <v>26000000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6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200"/>
      <c r="P42" s="25">
        <v>26000000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6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200"/>
      <c r="P43" s="25" t="s">
        <v>358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6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200"/>
      <c r="P44" s="25" t="s">
        <v>332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6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200"/>
      <c r="P45" s="25" t="s">
        <v>361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6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200"/>
      <c r="P46" s="25" t="s">
        <v>358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6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200"/>
      <c r="P47" s="25" t="s">
        <v>359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6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200"/>
      <c r="P48" s="25">
        <f>SUM(P49:P50)</f>
        <v>2955494176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6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200"/>
      <c r="P49" s="25" t="s">
        <v>362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6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200"/>
      <c r="P50" s="25">
        <f>1010716009+1944778167</f>
        <v>2955494176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6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200"/>
      <c r="P51" s="25" t="s">
        <v>358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6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200"/>
      <c r="P52" s="25" t="s">
        <v>332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6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200"/>
      <c r="P53" s="25">
        <f>SUM(P54:P62)</f>
        <v>904948200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6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200"/>
      <c r="P54" s="25">
        <f>32130154+624584136</f>
        <v>656714290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6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200"/>
      <c r="P55" s="204">
        <v>248233910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6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200"/>
      <c r="P56" s="25" t="s">
        <v>332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6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200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6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200"/>
      <c r="P58" s="25" t="s">
        <v>358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6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200"/>
      <c r="P59" s="25" t="s">
        <v>332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6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200"/>
      <c r="P60" s="25" t="s">
        <v>358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6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200"/>
      <c r="P61" s="25" t="s">
        <v>358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6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200"/>
      <c r="P62" s="25" t="s">
        <v>359</v>
      </c>
      <c r="Q62" s="26"/>
      <c r="R62" s="238" t="s">
        <v>127</v>
      </c>
      <c r="S62" s="239"/>
      <c r="T62" s="239"/>
      <c r="U62" s="239"/>
      <c r="V62" s="239"/>
      <c r="W62" s="239"/>
      <c r="X62" s="239"/>
      <c r="Y62" s="240"/>
      <c r="Z62" s="39">
        <f>Z25+Z26</f>
        <v>12228220002</v>
      </c>
      <c r="AA62" s="40"/>
    </row>
    <row r="63" spans="1:27" ht="14.65" customHeight="1" thickBot="1" x14ac:dyDescent="0.2">
      <c r="A63" s="7" t="s">
        <v>1</v>
      </c>
      <c r="B63" s="7" t="s">
        <v>97</v>
      </c>
      <c r="D63" s="241" t="s">
        <v>2</v>
      </c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3"/>
      <c r="P63" s="41">
        <f>P8+P53</f>
        <v>14744132605</v>
      </c>
      <c r="Q63" s="42"/>
      <c r="R63" s="244" t="s">
        <v>321</v>
      </c>
      <c r="S63" s="245"/>
      <c r="T63" s="245"/>
      <c r="U63" s="245"/>
      <c r="V63" s="245"/>
      <c r="W63" s="245"/>
      <c r="X63" s="245"/>
      <c r="Y63" s="246"/>
      <c r="Z63" s="41">
        <f>Z23+Z62</f>
        <v>14744132605</v>
      </c>
      <c r="AA63" s="43"/>
    </row>
    <row r="64" spans="1:27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C74"/>
  <sheetViews>
    <sheetView showGridLines="0" view="pageBreakPreview" topLeftCell="C1" zoomScale="85" zoomScaleNormal="85" zoomScaleSheetLayoutView="85" workbookViewId="0">
      <selection activeCell="R62" sqref="R62:Y6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11.75" style="9" bestFit="1" customWidth="1"/>
    <col min="30" max="16384" width="9" style="9"/>
  </cols>
  <sheetData>
    <row r="1" spans="1:28" x14ac:dyDescent="0.15">
      <c r="D1" s="203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47" t="s">
        <v>341</v>
      </c>
      <c r="AA1" s="247"/>
    </row>
    <row r="2" spans="1:28" s="6" customFormat="1" ht="13.5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48" t="s">
        <v>338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</row>
    <row r="4" spans="1:28" ht="21" customHeight="1" x14ac:dyDescent="0.15">
      <c r="D4" s="249" t="s">
        <v>356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</row>
    <row r="5" spans="1:28" s="11" customFormat="1" ht="16.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210" t="s">
        <v>357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244" t="s">
        <v>0</v>
      </c>
      <c r="E6" s="245"/>
      <c r="F6" s="245"/>
      <c r="G6" s="245"/>
      <c r="H6" s="245"/>
      <c r="I6" s="245"/>
      <c r="J6" s="245"/>
      <c r="K6" s="250"/>
      <c r="L6" s="250"/>
      <c r="M6" s="250"/>
      <c r="N6" s="250"/>
      <c r="O6" s="250"/>
      <c r="P6" s="251" t="s">
        <v>315</v>
      </c>
      <c r="Q6" s="252"/>
      <c r="R6" s="245" t="s">
        <v>0</v>
      </c>
      <c r="S6" s="245"/>
      <c r="T6" s="245"/>
      <c r="U6" s="245"/>
      <c r="V6" s="245"/>
      <c r="W6" s="245"/>
      <c r="X6" s="245"/>
      <c r="Y6" s="245"/>
      <c r="Z6" s="251" t="s">
        <v>315</v>
      </c>
      <c r="AA6" s="252"/>
    </row>
    <row r="7" spans="1:28" ht="14.6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200"/>
      <c r="P7" s="201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6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200"/>
      <c r="P8" s="25">
        <f>P9+P40</f>
        <v>13486133793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1357907137</v>
      </c>
      <c r="AA8" s="27"/>
    </row>
    <row r="9" spans="1:28" ht="14.6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200"/>
      <c r="P9" s="25">
        <f>P10+P26+P35</f>
        <v>10504639617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1303082694</v>
      </c>
      <c r="AA9" s="27"/>
    </row>
    <row r="10" spans="1:28" ht="14.6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200"/>
      <c r="P10" s="25">
        <f>SUM(P11:P25)</f>
        <v>10504639587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332</v>
      </c>
      <c r="AA10" s="27"/>
    </row>
    <row r="11" spans="1:28" ht="14.6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200"/>
      <c r="P11" s="25">
        <f>129880000+171471511</f>
        <v>301351511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f>47225698+7598745</f>
        <v>54824443</v>
      </c>
      <c r="AA11" s="27"/>
    </row>
    <row r="12" spans="1:28" ht="14.6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200"/>
      <c r="P12" s="25" t="s">
        <v>358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359</v>
      </c>
      <c r="AA12" s="27"/>
    </row>
    <row r="13" spans="1:28" ht="14.6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200"/>
      <c r="P13" s="25">
        <f>1035000301+24792257674</f>
        <v>25827257975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358</v>
      </c>
      <c r="AA13" s="27"/>
    </row>
    <row r="14" spans="1:28" ht="14.6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200"/>
      <c r="P14" s="25">
        <f>-570845811-15746736406</f>
        <v>-16317582217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1123125326</v>
      </c>
      <c r="AA14" s="27"/>
    </row>
    <row r="15" spans="1:28" ht="14.6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200"/>
      <c r="P15" s="25">
        <f>1623734718</f>
        <v>1623734718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200286405</v>
      </c>
      <c r="AA15" s="27"/>
    </row>
    <row r="16" spans="1:28" ht="14.6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200"/>
      <c r="P16" s="25">
        <f>-936224400</f>
        <v>-936224400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204">
        <v>794425550</v>
      </c>
      <c r="AA16" s="27"/>
    </row>
    <row r="17" spans="1:29" ht="14.6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202"/>
      <c r="P17" s="25" t="s">
        <v>360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332</v>
      </c>
      <c r="AA17" s="27"/>
    </row>
    <row r="18" spans="1:29" ht="14.6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202"/>
      <c r="P18" s="25" t="s">
        <v>332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360</v>
      </c>
      <c r="AA18" s="27"/>
    </row>
    <row r="19" spans="1:29" ht="14.6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202"/>
      <c r="P19" s="25" t="s">
        <v>332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358</v>
      </c>
      <c r="AA19" s="27"/>
    </row>
    <row r="20" spans="1:29" ht="14.6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02"/>
      <c r="P20" s="25" t="s">
        <v>332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f>9743307+10223910</f>
        <v>19967217</v>
      </c>
      <c r="AA20" s="27"/>
    </row>
    <row r="21" spans="1:29" ht="14.6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02"/>
      <c r="P21" s="25" t="s">
        <v>359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f>104237842+4208312</f>
        <v>108446154</v>
      </c>
      <c r="AA21" s="27"/>
    </row>
    <row r="22" spans="1:29" ht="14.6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02"/>
      <c r="P22" s="25" t="s">
        <v>332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332</v>
      </c>
      <c r="AA22" s="27"/>
    </row>
    <row r="23" spans="1:29" ht="14.6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200"/>
      <c r="P23" s="25" t="s">
        <v>332</v>
      </c>
      <c r="Q23" s="26"/>
      <c r="R23" s="234" t="s">
        <v>99</v>
      </c>
      <c r="S23" s="235"/>
      <c r="T23" s="235"/>
      <c r="U23" s="235"/>
      <c r="V23" s="235"/>
      <c r="W23" s="235"/>
      <c r="X23" s="235"/>
      <c r="Y23" s="235"/>
      <c r="Z23" s="30">
        <f>Z8+Z14</f>
        <v>2481032463</v>
      </c>
      <c r="AA23" s="31"/>
    </row>
    <row r="24" spans="1:29" ht="14.6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200"/>
      <c r="P24" s="25" t="s">
        <v>358</v>
      </c>
      <c r="Q24" s="26"/>
      <c r="R24" s="19" t="s">
        <v>320</v>
      </c>
      <c r="S24" s="230"/>
      <c r="T24" s="230"/>
      <c r="U24" s="230"/>
      <c r="V24" s="230"/>
      <c r="W24" s="230"/>
      <c r="X24" s="230"/>
      <c r="Y24" s="230"/>
      <c r="Z24" s="32"/>
      <c r="AA24" s="33"/>
    </row>
    <row r="25" spans="1:29" ht="14.6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200"/>
      <c r="P25" s="204">
        <f>6102000</f>
        <v>6102000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13486133793</v>
      </c>
      <c r="AA25" s="27"/>
      <c r="AC25" s="231">
        <v>0</v>
      </c>
    </row>
    <row r="26" spans="1:29" ht="14.6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200"/>
      <c r="P26" s="25">
        <v>30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-1628706688</v>
      </c>
      <c r="AA26" s="27"/>
      <c r="AC26" s="231">
        <v>0</v>
      </c>
    </row>
    <row r="27" spans="1:29" ht="14.6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200"/>
      <c r="P27" s="25">
        <v>30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9" ht="14.6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200"/>
      <c r="P28" s="25" t="s">
        <v>360</v>
      </c>
      <c r="Q28" s="26"/>
      <c r="R28" s="236"/>
      <c r="S28" s="237"/>
      <c r="T28" s="237"/>
      <c r="U28" s="237"/>
      <c r="V28" s="237"/>
      <c r="W28" s="237"/>
      <c r="X28" s="237"/>
      <c r="Y28" s="237"/>
      <c r="Z28" s="25"/>
      <c r="AA28" s="27"/>
    </row>
    <row r="29" spans="1:29" ht="14.6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200"/>
      <c r="P29" s="25" t="s">
        <v>359</v>
      </c>
      <c r="Q29" s="26"/>
      <c r="R29" s="19"/>
      <c r="S29" s="230"/>
      <c r="T29" s="230"/>
      <c r="U29" s="230"/>
      <c r="V29" s="230"/>
      <c r="W29" s="230"/>
      <c r="X29" s="230"/>
      <c r="Y29" s="230"/>
      <c r="Z29" s="32"/>
      <c r="AA29" s="35"/>
    </row>
    <row r="30" spans="1:29" ht="14.6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200"/>
      <c r="P30" s="25" t="s">
        <v>361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9" ht="14.6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200"/>
      <c r="P31" s="25" t="s">
        <v>358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9" ht="14.6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200"/>
      <c r="P32" s="25" t="s">
        <v>361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6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200"/>
      <c r="P33" s="25" t="s">
        <v>359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6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200"/>
      <c r="P34" s="25" t="s">
        <v>332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6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202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6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202"/>
      <c r="P36" s="25" t="s">
        <v>358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6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202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6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200"/>
      <c r="P38" s="25" t="s">
        <v>361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6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200"/>
      <c r="P39" s="25" t="s">
        <v>362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6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200"/>
      <c r="P40" s="25">
        <f>SUM(P41,P45:P48,P51:P52)</f>
        <v>2981494176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6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200"/>
      <c r="P41" s="25">
        <f>SUM(P42:P44)</f>
        <v>26000000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6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200"/>
      <c r="P42" s="25">
        <v>26000000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6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200"/>
      <c r="P43" s="25" t="s">
        <v>358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6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200"/>
      <c r="P44" s="25" t="s">
        <v>332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6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200"/>
      <c r="P45" s="25" t="s">
        <v>361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6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200"/>
      <c r="P46" s="25" t="s">
        <v>358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6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200"/>
      <c r="P47" s="25" t="s">
        <v>359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6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200"/>
      <c r="P48" s="25">
        <f>SUM(P49:P50)</f>
        <v>2955494176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6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200"/>
      <c r="P49" s="25" t="s">
        <v>362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6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200"/>
      <c r="P50" s="25">
        <f>1010716009+1944778167</f>
        <v>2955494176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6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200"/>
      <c r="P51" s="25" t="s">
        <v>358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6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200"/>
      <c r="P52" s="25" t="s">
        <v>332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6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200"/>
      <c r="P53" s="25">
        <f>SUM(P54:P62)</f>
        <v>852325775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6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200"/>
      <c r="P54" s="25">
        <f>32130154+594117110</f>
        <v>626247264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6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200"/>
      <c r="P55" s="204">
        <v>226078511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6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200"/>
      <c r="P56" s="25" t="s">
        <v>332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6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200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6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200"/>
      <c r="P58" s="25" t="s">
        <v>358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6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200"/>
      <c r="P59" s="25" t="s">
        <v>332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6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200"/>
      <c r="P60" s="25" t="s">
        <v>358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6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200"/>
      <c r="P61" s="25" t="s">
        <v>358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6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200"/>
      <c r="P62" s="25" t="s">
        <v>359</v>
      </c>
      <c r="Q62" s="26"/>
      <c r="R62" s="238" t="s">
        <v>127</v>
      </c>
      <c r="S62" s="239"/>
      <c r="T62" s="239"/>
      <c r="U62" s="239"/>
      <c r="V62" s="239"/>
      <c r="W62" s="239"/>
      <c r="X62" s="239"/>
      <c r="Y62" s="240"/>
      <c r="Z62" s="39">
        <f>Z25+Z26</f>
        <v>11857427105</v>
      </c>
      <c r="AA62" s="40"/>
    </row>
    <row r="63" spans="1:27" ht="14.65" customHeight="1" thickBot="1" x14ac:dyDescent="0.2">
      <c r="A63" s="7" t="s">
        <v>1</v>
      </c>
      <c r="B63" s="7" t="s">
        <v>97</v>
      </c>
      <c r="D63" s="241" t="s">
        <v>2</v>
      </c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3"/>
      <c r="P63" s="41">
        <f>P8+P53</f>
        <v>14338459568</v>
      </c>
      <c r="Q63" s="42"/>
      <c r="R63" s="244" t="s">
        <v>321</v>
      </c>
      <c r="S63" s="245"/>
      <c r="T63" s="245"/>
      <c r="U63" s="245"/>
      <c r="V63" s="245"/>
      <c r="W63" s="245"/>
      <c r="X63" s="245"/>
      <c r="Y63" s="246"/>
      <c r="Z63" s="41">
        <f>Z23+Z62</f>
        <v>14338459568</v>
      </c>
      <c r="AA63" s="43"/>
    </row>
    <row r="64" spans="1:27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B74"/>
  <sheetViews>
    <sheetView showGridLines="0" view="pageBreakPreview" topLeftCell="L1" zoomScale="85" zoomScaleNormal="85" zoomScaleSheetLayoutView="85" workbookViewId="0">
      <selection activeCell="R62" sqref="R62:Y6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16384" width="9" style="9"/>
  </cols>
  <sheetData>
    <row r="1" spans="1:28" x14ac:dyDescent="0.15">
      <c r="D1" s="203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47" t="s">
        <v>341</v>
      </c>
      <c r="AA1" s="247"/>
    </row>
    <row r="2" spans="1:28" s="6" customFormat="1" ht="13.5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48" t="s">
        <v>338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</row>
    <row r="4" spans="1:28" ht="21" customHeight="1" x14ac:dyDescent="0.15">
      <c r="D4" s="249" t="s">
        <v>352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</row>
    <row r="5" spans="1:28" s="11" customFormat="1" ht="16.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210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244" t="s">
        <v>0</v>
      </c>
      <c r="E6" s="245"/>
      <c r="F6" s="245"/>
      <c r="G6" s="245"/>
      <c r="H6" s="245"/>
      <c r="I6" s="245"/>
      <c r="J6" s="245"/>
      <c r="K6" s="250"/>
      <c r="L6" s="250"/>
      <c r="M6" s="250"/>
      <c r="N6" s="250"/>
      <c r="O6" s="250"/>
      <c r="P6" s="251" t="s">
        <v>315</v>
      </c>
      <c r="Q6" s="252"/>
      <c r="R6" s="245" t="s">
        <v>0</v>
      </c>
      <c r="S6" s="245"/>
      <c r="T6" s="245"/>
      <c r="U6" s="245"/>
      <c r="V6" s="245"/>
      <c r="W6" s="245"/>
      <c r="X6" s="245"/>
      <c r="Y6" s="245"/>
      <c r="Z6" s="251" t="s">
        <v>315</v>
      </c>
      <c r="AA6" s="252"/>
    </row>
    <row r="7" spans="1:28" ht="14.6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200"/>
      <c r="P7" s="201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6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200"/>
      <c r="P8" s="25">
        <f>P9+P40</f>
        <v>0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0</v>
      </c>
      <c r="AA8" s="27"/>
    </row>
    <row r="9" spans="1:28" ht="14.6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200"/>
      <c r="P9" s="25">
        <f>P10+P26+P35</f>
        <v>0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6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200"/>
      <c r="P10" s="25">
        <f>SUM(P11:P25)</f>
        <v>0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6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200"/>
      <c r="P11" s="25">
        <v>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6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200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6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200"/>
      <c r="P13" s="25">
        <v>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6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200"/>
      <c r="P14" s="25">
        <v>0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4180669</v>
      </c>
      <c r="AA14" s="27"/>
    </row>
    <row r="15" spans="1:28" ht="14.6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200"/>
      <c r="P15" s="25">
        <v>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6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200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204" t="s">
        <v>350</v>
      </c>
      <c r="AA16" s="27"/>
    </row>
    <row r="17" spans="1:27" ht="14.6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202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6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202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6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202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6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02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2626735</v>
      </c>
      <c r="AA20" s="27"/>
    </row>
    <row r="21" spans="1:27" ht="14.6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02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1553934</v>
      </c>
      <c r="AA21" s="27"/>
    </row>
    <row r="22" spans="1:27" ht="14.6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02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6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200"/>
      <c r="P23" s="25" t="s">
        <v>342</v>
      </c>
      <c r="Q23" s="26"/>
      <c r="R23" s="234" t="s">
        <v>99</v>
      </c>
      <c r="S23" s="235"/>
      <c r="T23" s="235"/>
      <c r="U23" s="235"/>
      <c r="V23" s="235"/>
      <c r="W23" s="235"/>
      <c r="X23" s="235"/>
      <c r="Y23" s="235"/>
      <c r="Z23" s="30">
        <f>Z8+Z14</f>
        <v>4180669</v>
      </c>
      <c r="AA23" s="31"/>
    </row>
    <row r="24" spans="1:27" ht="14.6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200"/>
      <c r="P24" s="25" t="s">
        <v>342</v>
      </c>
      <c r="Q24" s="26"/>
      <c r="R24" s="19" t="s">
        <v>320</v>
      </c>
      <c r="S24" s="209"/>
      <c r="T24" s="209"/>
      <c r="U24" s="209"/>
      <c r="V24" s="209"/>
      <c r="W24" s="209"/>
      <c r="X24" s="209"/>
      <c r="Y24" s="209"/>
      <c r="Z24" s="32"/>
      <c r="AA24" s="33"/>
    </row>
    <row r="25" spans="1:27" ht="14.6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200"/>
      <c r="P25" s="204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v>0</v>
      </c>
      <c r="AA25" s="27"/>
    </row>
    <row r="26" spans="1:27" ht="14.6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200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1842254</v>
      </c>
      <c r="AA26" s="27"/>
    </row>
    <row r="27" spans="1:27" ht="14.6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200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6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200"/>
      <c r="P28" s="25" t="s">
        <v>344</v>
      </c>
      <c r="Q28" s="26"/>
      <c r="R28" s="236"/>
      <c r="S28" s="237"/>
      <c r="T28" s="237"/>
      <c r="U28" s="237"/>
      <c r="V28" s="237"/>
      <c r="W28" s="237"/>
      <c r="X28" s="237"/>
      <c r="Y28" s="237"/>
      <c r="Z28" s="25"/>
      <c r="AA28" s="27"/>
    </row>
    <row r="29" spans="1:27" ht="14.6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200"/>
      <c r="P29" s="25" t="s">
        <v>344</v>
      </c>
      <c r="Q29" s="26"/>
      <c r="R29" s="19"/>
      <c r="S29" s="209"/>
      <c r="T29" s="209"/>
      <c r="U29" s="209"/>
      <c r="V29" s="209"/>
      <c r="W29" s="209"/>
      <c r="X29" s="209"/>
      <c r="Y29" s="209"/>
      <c r="Z29" s="32"/>
      <c r="AA29" s="35"/>
    </row>
    <row r="30" spans="1:27" ht="14.6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200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6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200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6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200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6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200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6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200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6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202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6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202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6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202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6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200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6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200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6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200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6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200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6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200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6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200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6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200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6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200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6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200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6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200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6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200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6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200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6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200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6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200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6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200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6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200"/>
      <c r="P53" s="25">
        <f>SUM(P54:P62)</f>
        <v>6022923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6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200"/>
      <c r="P54" s="25">
        <v>6022923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6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200"/>
      <c r="P55" s="204" t="s">
        <v>351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6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200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6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200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6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200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6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200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6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200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6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200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6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200"/>
      <c r="P62" s="25" t="s">
        <v>343</v>
      </c>
      <c r="Q62" s="26"/>
      <c r="R62" s="238" t="s">
        <v>127</v>
      </c>
      <c r="S62" s="239"/>
      <c r="T62" s="239"/>
      <c r="U62" s="239"/>
      <c r="V62" s="239"/>
      <c r="W62" s="239"/>
      <c r="X62" s="239"/>
      <c r="Y62" s="240"/>
      <c r="Z62" s="39">
        <f>Z25+Z26</f>
        <v>1842254</v>
      </c>
      <c r="AA62" s="40"/>
    </row>
    <row r="63" spans="1:27" ht="14.65" customHeight="1" thickBot="1" x14ac:dyDescent="0.2">
      <c r="A63" s="7" t="s">
        <v>1</v>
      </c>
      <c r="B63" s="7" t="s">
        <v>97</v>
      </c>
      <c r="D63" s="241" t="s">
        <v>2</v>
      </c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3"/>
      <c r="P63" s="41">
        <f>P8+P53</f>
        <v>6022923</v>
      </c>
      <c r="Q63" s="42"/>
      <c r="R63" s="244" t="s">
        <v>321</v>
      </c>
      <c r="S63" s="245"/>
      <c r="T63" s="245"/>
      <c r="U63" s="245"/>
      <c r="V63" s="245"/>
      <c r="W63" s="245"/>
      <c r="X63" s="245"/>
      <c r="Y63" s="246"/>
      <c r="Z63" s="41">
        <f>Z23+Z62</f>
        <v>6022923</v>
      </c>
      <c r="AA63" s="43"/>
    </row>
    <row r="64" spans="1:27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B74"/>
  <sheetViews>
    <sheetView showGridLines="0" view="pageBreakPreview" topLeftCell="K22" zoomScale="85" zoomScaleNormal="85" zoomScaleSheetLayoutView="85" workbookViewId="0">
      <selection activeCell="R62" sqref="R62:Y6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16384" width="9" style="9"/>
  </cols>
  <sheetData>
    <row r="1" spans="1:28" x14ac:dyDescent="0.15">
      <c r="D1" s="203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47" t="s">
        <v>341</v>
      </c>
      <c r="AA1" s="247"/>
    </row>
    <row r="2" spans="1:28" s="6" customFormat="1" ht="13.5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48" t="s">
        <v>338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</row>
    <row r="4" spans="1:28" ht="21" customHeight="1" x14ac:dyDescent="0.15">
      <c r="D4" s="249" t="s">
        <v>352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</row>
    <row r="5" spans="1:28" s="11" customFormat="1" ht="16.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210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244" t="s">
        <v>0</v>
      </c>
      <c r="E6" s="245"/>
      <c r="F6" s="245"/>
      <c r="G6" s="245"/>
      <c r="H6" s="245"/>
      <c r="I6" s="245"/>
      <c r="J6" s="245"/>
      <c r="K6" s="250"/>
      <c r="L6" s="250"/>
      <c r="M6" s="250"/>
      <c r="N6" s="250"/>
      <c r="O6" s="250"/>
      <c r="P6" s="251" t="s">
        <v>315</v>
      </c>
      <c r="Q6" s="252"/>
      <c r="R6" s="245" t="s">
        <v>0</v>
      </c>
      <c r="S6" s="245"/>
      <c r="T6" s="245"/>
      <c r="U6" s="245"/>
      <c r="V6" s="245"/>
      <c r="W6" s="245"/>
      <c r="X6" s="245"/>
      <c r="Y6" s="245"/>
      <c r="Z6" s="251" t="s">
        <v>315</v>
      </c>
      <c r="AA6" s="252"/>
    </row>
    <row r="7" spans="1:28" ht="14.6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200"/>
      <c r="P7" s="201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6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200"/>
      <c r="P8" s="25">
        <f>P9+P40</f>
        <v>1010715350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0</v>
      </c>
      <c r="AA8" s="27"/>
    </row>
    <row r="9" spans="1:28" ht="14.6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200"/>
      <c r="P9" s="25">
        <f>P10+P26+P35</f>
        <v>0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6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200"/>
      <c r="P10" s="25">
        <f>SUM(P11:P25)</f>
        <v>0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6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200"/>
      <c r="P11" s="25">
        <v>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6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200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6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200"/>
      <c r="P13" s="25">
        <v>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6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200"/>
      <c r="P14" s="25">
        <v>0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100000000</v>
      </c>
      <c r="AA14" s="27"/>
    </row>
    <row r="15" spans="1:28" ht="14.6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200"/>
      <c r="P15" s="25">
        <v>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6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200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204" t="s">
        <v>350</v>
      </c>
      <c r="AA16" s="27"/>
    </row>
    <row r="17" spans="1:27" ht="14.6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202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6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202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6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202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6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02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0</v>
      </c>
      <c r="AA20" s="27"/>
    </row>
    <row r="21" spans="1:27" ht="14.6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02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100000000</v>
      </c>
      <c r="AA21" s="27"/>
    </row>
    <row r="22" spans="1:27" ht="14.6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02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6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200"/>
      <c r="P23" s="25" t="s">
        <v>342</v>
      </c>
      <c r="Q23" s="26"/>
      <c r="R23" s="234" t="s">
        <v>99</v>
      </c>
      <c r="S23" s="235"/>
      <c r="T23" s="235"/>
      <c r="U23" s="235"/>
      <c r="V23" s="235"/>
      <c r="W23" s="235"/>
      <c r="X23" s="235"/>
      <c r="Y23" s="235"/>
      <c r="Z23" s="30">
        <f>Z8+Z14</f>
        <v>100000000</v>
      </c>
      <c r="AA23" s="31"/>
    </row>
    <row r="24" spans="1:27" ht="14.6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200"/>
      <c r="P24" s="25" t="s">
        <v>342</v>
      </c>
      <c r="Q24" s="26"/>
      <c r="R24" s="19" t="s">
        <v>320</v>
      </c>
      <c r="S24" s="209"/>
      <c r="T24" s="209"/>
      <c r="U24" s="209"/>
      <c r="V24" s="209"/>
      <c r="W24" s="209"/>
      <c r="X24" s="209"/>
      <c r="Y24" s="209"/>
      <c r="Z24" s="32"/>
      <c r="AA24" s="33"/>
    </row>
    <row r="25" spans="1:27" ht="14.6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200"/>
      <c r="P25" s="204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1010715350</v>
      </c>
      <c r="AA25" s="27"/>
    </row>
    <row r="26" spans="1:27" ht="14.6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200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-97778291</v>
      </c>
      <c r="AA26" s="27"/>
    </row>
    <row r="27" spans="1:27" ht="14.6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200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6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200"/>
      <c r="P28" s="25" t="s">
        <v>344</v>
      </c>
      <c r="Q28" s="26"/>
      <c r="R28" s="236"/>
      <c r="S28" s="237"/>
      <c r="T28" s="237"/>
      <c r="U28" s="237"/>
      <c r="V28" s="237"/>
      <c r="W28" s="237"/>
      <c r="X28" s="237"/>
      <c r="Y28" s="237"/>
      <c r="Z28" s="25"/>
      <c r="AA28" s="27"/>
    </row>
    <row r="29" spans="1:27" ht="14.6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200"/>
      <c r="P29" s="25" t="s">
        <v>344</v>
      </c>
      <c r="Q29" s="26"/>
      <c r="R29" s="19"/>
      <c r="S29" s="209"/>
      <c r="T29" s="209"/>
      <c r="U29" s="209"/>
      <c r="V29" s="209"/>
      <c r="W29" s="209"/>
      <c r="X29" s="209"/>
      <c r="Y29" s="209"/>
      <c r="Z29" s="32"/>
      <c r="AA29" s="35"/>
    </row>
    <row r="30" spans="1:27" ht="14.6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200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6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200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6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200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6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200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6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200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6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202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6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202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6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202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6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200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6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200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6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200"/>
      <c r="P40" s="25">
        <f>SUM(P41,P45:P48,P51:P52)</f>
        <v>1010715350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6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200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6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200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6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200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6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200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6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200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6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200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6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200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6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200"/>
      <c r="P48" s="25">
        <f>SUM(P49:P50)</f>
        <v>1010715350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6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200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6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200"/>
      <c r="P50" s="25">
        <v>1010715350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6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200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6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200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6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200"/>
      <c r="P53" s="25">
        <f>SUM(P54:P62)</f>
        <v>2221709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6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200"/>
      <c r="P54" s="25">
        <v>2221709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6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200"/>
      <c r="P55" s="204" t="s">
        <v>351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6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200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6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200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6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200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6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200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6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200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6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200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6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200"/>
      <c r="P62" s="25" t="s">
        <v>343</v>
      </c>
      <c r="Q62" s="26"/>
      <c r="R62" s="238" t="s">
        <v>127</v>
      </c>
      <c r="S62" s="239"/>
      <c r="T62" s="239"/>
      <c r="U62" s="239"/>
      <c r="V62" s="239"/>
      <c r="W62" s="239"/>
      <c r="X62" s="239"/>
      <c r="Y62" s="240"/>
      <c r="Z62" s="39">
        <f>Z25+Z26</f>
        <v>912937059</v>
      </c>
      <c r="AA62" s="40"/>
    </row>
    <row r="63" spans="1:27" ht="14.65" customHeight="1" thickBot="1" x14ac:dyDescent="0.2">
      <c r="A63" s="7" t="s">
        <v>1</v>
      </c>
      <c r="B63" s="7" t="s">
        <v>97</v>
      </c>
      <c r="D63" s="241" t="s">
        <v>2</v>
      </c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3"/>
      <c r="P63" s="41">
        <f>P8+P53</f>
        <v>1012937059</v>
      </c>
      <c r="Q63" s="42"/>
      <c r="R63" s="244" t="s">
        <v>321</v>
      </c>
      <c r="S63" s="245"/>
      <c r="T63" s="245"/>
      <c r="U63" s="245"/>
      <c r="V63" s="245"/>
      <c r="W63" s="245"/>
      <c r="X63" s="245"/>
      <c r="Y63" s="246"/>
      <c r="Z63" s="41">
        <f>Z23+Z62</f>
        <v>1012937059</v>
      </c>
      <c r="AA63" s="43"/>
    </row>
    <row r="64" spans="1:27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B74"/>
  <sheetViews>
    <sheetView showGridLines="0" view="pageBreakPreview" topLeftCell="L19" zoomScale="85" zoomScaleNormal="85" zoomScaleSheetLayoutView="85" workbookViewId="0">
      <selection activeCell="R62" sqref="R62:Y6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16384" width="9" style="9"/>
  </cols>
  <sheetData>
    <row r="1" spans="1:28" x14ac:dyDescent="0.15">
      <c r="D1" s="203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47" t="s">
        <v>341</v>
      </c>
      <c r="AA1" s="247"/>
    </row>
    <row r="2" spans="1:28" s="6" customFormat="1" ht="13.5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48" t="s">
        <v>338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</row>
    <row r="4" spans="1:28" ht="21" customHeight="1" x14ac:dyDescent="0.15">
      <c r="D4" s="249" t="s">
        <v>352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</row>
    <row r="5" spans="1:28" s="11" customFormat="1" ht="16.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210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244" t="s">
        <v>0</v>
      </c>
      <c r="E6" s="245"/>
      <c r="F6" s="245"/>
      <c r="G6" s="245"/>
      <c r="H6" s="245"/>
      <c r="I6" s="245"/>
      <c r="J6" s="245"/>
      <c r="K6" s="250"/>
      <c r="L6" s="250"/>
      <c r="M6" s="250"/>
      <c r="N6" s="250"/>
      <c r="O6" s="250"/>
      <c r="P6" s="251" t="s">
        <v>315</v>
      </c>
      <c r="Q6" s="252"/>
      <c r="R6" s="245" t="s">
        <v>0</v>
      </c>
      <c r="S6" s="245"/>
      <c r="T6" s="245"/>
      <c r="U6" s="245"/>
      <c r="V6" s="245"/>
      <c r="W6" s="245"/>
      <c r="X6" s="245"/>
      <c r="Y6" s="245"/>
      <c r="Z6" s="251" t="s">
        <v>315</v>
      </c>
      <c r="AA6" s="252"/>
    </row>
    <row r="7" spans="1:28" ht="14.6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200"/>
      <c r="P7" s="201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6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200"/>
      <c r="P8" s="25">
        <f>P9+P40</f>
        <v>0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0</v>
      </c>
      <c r="AA8" s="27"/>
    </row>
    <row r="9" spans="1:28" ht="14.6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200"/>
      <c r="P9" s="25">
        <f>P10+P26+P35</f>
        <v>0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6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200"/>
      <c r="P10" s="25">
        <f>SUM(P11:P25)</f>
        <v>0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6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200"/>
      <c r="P11" s="25">
        <v>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6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200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6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200"/>
      <c r="P13" s="25">
        <v>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6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200"/>
      <c r="P14" s="25">
        <v>0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2683908</v>
      </c>
      <c r="AA14" s="27"/>
    </row>
    <row r="15" spans="1:28" ht="14.6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200"/>
      <c r="P15" s="25">
        <v>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6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200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204" t="s">
        <v>350</v>
      </c>
      <c r="AA16" s="27"/>
    </row>
    <row r="17" spans="1:27" ht="14.6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202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6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202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6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202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6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02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0</v>
      </c>
      <c r="AA20" s="27"/>
    </row>
    <row r="21" spans="1:27" ht="14.6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02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2683908</v>
      </c>
      <c r="AA21" s="27"/>
    </row>
    <row r="22" spans="1:27" ht="14.6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02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6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200"/>
      <c r="P23" s="25" t="s">
        <v>342</v>
      </c>
      <c r="Q23" s="26"/>
      <c r="R23" s="234" t="s">
        <v>99</v>
      </c>
      <c r="S23" s="235"/>
      <c r="T23" s="235"/>
      <c r="U23" s="235"/>
      <c r="V23" s="235"/>
      <c r="W23" s="235"/>
      <c r="X23" s="235"/>
      <c r="Y23" s="235"/>
      <c r="Z23" s="30">
        <f>Z8+Z14</f>
        <v>2683908</v>
      </c>
      <c r="AA23" s="31"/>
    </row>
    <row r="24" spans="1:27" ht="14.6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200"/>
      <c r="P24" s="25" t="s">
        <v>342</v>
      </c>
      <c r="Q24" s="26"/>
      <c r="R24" s="19" t="s">
        <v>320</v>
      </c>
      <c r="S24" s="209"/>
      <c r="T24" s="209"/>
      <c r="U24" s="209"/>
      <c r="V24" s="209"/>
      <c r="W24" s="209"/>
      <c r="X24" s="209"/>
      <c r="Y24" s="209"/>
      <c r="Z24" s="32"/>
      <c r="AA24" s="33"/>
    </row>
    <row r="25" spans="1:27" ht="14.6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200"/>
      <c r="P25" s="204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v>0</v>
      </c>
      <c r="AA25" s="27"/>
    </row>
    <row r="26" spans="1:27" ht="14.6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200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5898932</v>
      </c>
      <c r="AA26" s="27"/>
    </row>
    <row r="27" spans="1:27" ht="14.6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200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6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200"/>
      <c r="P28" s="25" t="s">
        <v>344</v>
      </c>
      <c r="Q28" s="26"/>
      <c r="R28" s="236"/>
      <c r="S28" s="237"/>
      <c r="T28" s="237"/>
      <c r="U28" s="237"/>
      <c r="V28" s="237"/>
      <c r="W28" s="237"/>
      <c r="X28" s="237"/>
      <c r="Y28" s="237"/>
      <c r="Z28" s="25"/>
      <c r="AA28" s="27"/>
    </row>
    <row r="29" spans="1:27" ht="14.6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200"/>
      <c r="P29" s="25" t="s">
        <v>344</v>
      </c>
      <c r="Q29" s="26"/>
      <c r="R29" s="19"/>
      <c r="S29" s="209"/>
      <c r="T29" s="209"/>
      <c r="U29" s="209"/>
      <c r="V29" s="209"/>
      <c r="W29" s="209"/>
      <c r="X29" s="209"/>
      <c r="Y29" s="209"/>
      <c r="Z29" s="32"/>
      <c r="AA29" s="35"/>
    </row>
    <row r="30" spans="1:27" ht="14.6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200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6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200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6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200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6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200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6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200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6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202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6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202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6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202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6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200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6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200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6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200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6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200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6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200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6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200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6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200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6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200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6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200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6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200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6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200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6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200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6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200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6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200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6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200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6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200"/>
      <c r="P53" s="25">
        <f>SUM(P54:P62)</f>
        <v>8582840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6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200"/>
      <c r="P54" s="25">
        <v>8582840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6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200"/>
      <c r="P55" s="204" t="s">
        <v>351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6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200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6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200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6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200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6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200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6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200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6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200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6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200"/>
      <c r="P62" s="25" t="s">
        <v>343</v>
      </c>
      <c r="Q62" s="26"/>
      <c r="R62" s="238" t="s">
        <v>127</v>
      </c>
      <c r="S62" s="239"/>
      <c r="T62" s="239"/>
      <c r="U62" s="239"/>
      <c r="V62" s="239"/>
      <c r="W62" s="239"/>
      <c r="X62" s="239"/>
      <c r="Y62" s="240"/>
      <c r="Z62" s="39">
        <f>Z25+Z26</f>
        <v>5898932</v>
      </c>
      <c r="AA62" s="40"/>
    </row>
    <row r="63" spans="1:27" ht="14.65" customHeight="1" thickBot="1" x14ac:dyDescent="0.2">
      <c r="A63" s="7" t="s">
        <v>1</v>
      </c>
      <c r="B63" s="7" t="s">
        <v>97</v>
      </c>
      <c r="D63" s="241" t="s">
        <v>2</v>
      </c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3"/>
      <c r="P63" s="41">
        <f>P8+P53</f>
        <v>8582840</v>
      </c>
      <c r="Q63" s="42"/>
      <c r="R63" s="244" t="s">
        <v>321</v>
      </c>
      <c r="S63" s="245"/>
      <c r="T63" s="245"/>
      <c r="U63" s="245"/>
      <c r="V63" s="245"/>
      <c r="W63" s="245"/>
      <c r="X63" s="245"/>
      <c r="Y63" s="246"/>
      <c r="Z63" s="41">
        <f>Z23+Z62</f>
        <v>8582840</v>
      </c>
      <c r="AA63" s="43"/>
    </row>
    <row r="64" spans="1:27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B74"/>
  <sheetViews>
    <sheetView showGridLines="0" view="pageBreakPreview" topLeftCell="K19" zoomScale="85" zoomScaleNormal="85" zoomScaleSheetLayoutView="85" workbookViewId="0">
      <selection activeCell="R62" sqref="R62:Y6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16384" width="9" style="9"/>
  </cols>
  <sheetData>
    <row r="1" spans="1:28" x14ac:dyDescent="0.15">
      <c r="D1" s="203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47" t="s">
        <v>341</v>
      </c>
      <c r="AA1" s="247"/>
    </row>
    <row r="2" spans="1:28" s="6" customFormat="1" ht="13.5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48" t="s">
        <v>338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</row>
    <row r="4" spans="1:28" ht="21" customHeight="1" x14ac:dyDescent="0.15">
      <c r="D4" s="249" t="s">
        <v>352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</row>
    <row r="5" spans="1:28" s="11" customFormat="1" ht="16.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210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244" t="s">
        <v>0</v>
      </c>
      <c r="E6" s="245"/>
      <c r="F6" s="245"/>
      <c r="G6" s="245"/>
      <c r="H6" s="245"/>
      <c r="I6" s="245"/>
      <c r="J6" s="245"/>
      <c r="K6" s="250"/>
      <c r="L6" s="250"/>
      <c r="M6" s="250"/>
      <c r="N6" s="250"/>
      <c r="O6" s="250"/>
      <c r="P6" s="251" t="s">
        <v>315</v>
      </c>
      <c r="Q6" s="252"/>
      <c r="R6" s="245" t="s">
        <v>0</v>
      </c>
      <c r="S6" s="245"/>
      <c r="T6" s="245"/>
      <c r="U6" s="245"/>
      <c r="V6" s="245"/>
      <c r="W6" s="245"/>
      <c r="X6" s="245"/>
      <c r="Y6" s="245"/>
      <c r="Z6" s="251" t="s">
        <v>315</v>
      </c>
      <c r="AA6" s="252"/>
    </row>
    <row r="7" spans="1:28" ht="14.6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200"/>
      <c r="P7" s="201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6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200"/>
      <c r="P8" s="25">
        <f>P9+P40</f>
        <v>1273015488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0</v>
      </c>
      <c r="AA8" s="27"/>
    </row>
    <row r="9" spans="1:28" ht="14.6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200"/>
      <c r="P9" s="25">
        <f>P10+P26+P35</f>
        <v>1273015488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6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200"/>
      <c r="P10" s="25">
        <f>SUM(P11:P25)</f>
        <v>1273015488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6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200"/>
      <c r="P11" s="25">
        <v>32190288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6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200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6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200"/>
      <c r="P13" s="25">
        <v>1094658073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6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200"/>
      <c r="P14" s="25">
        <v>0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391208950</v>
      </c>
      <c r="AA14" s="27"/>
    </row>
    <row r="15" spans="1:28" ht="14.6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200"/>
      <c r="P15" s="25">
        <v>146167127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6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200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204">
        <v>390558737</v>
      </c>
      <c r="AA16" s="27"/>
    </row>
    <row r="17" spans="1:27" ht="14.6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202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6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202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6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202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6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02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620093</v>
      </c>
      <c r="AA20" s="27"/>
    </row>
    <row r="21" spans="1:27" ht="14.6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02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30120</v>
      </c>
      <c r="AA21" s="27"/>
    </row>
    <row r="22" spans="1:27" ht="14.6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02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6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200"/>
      <c r="P23" s="25" t="s">
        <v>342</v>
      </c>
      <c r="Q23" s="26"/>
      <c r="R23" s="234" t="s">
        <v>99</v>
      </c>
      <c r="S23" s="235"/>
      <c r="T23" s="235"/>
      <c r="U23" s="235"/>
      <c r="V23" s="235"/>
      <c r="W23" s="235"/>
      <c r="X23" s="235"/>
      <c r="Y23" s="235"/>
      <c r="Z23" s="30">
        <f>Z8+Z14</f>
        <v>391208950</v>
      </c>
      <c r="AA23" s="31"/>
    </row>
    <row r="24" spans="1:27" ht="14.6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200"/>
      <c r="P24" s="25" t="s">
        <v>342</v>
      </c>
      <c r="Q24" s="26"/>
      <c r="R24" s="19" t="s">
        <v>320</v>
      </c>
      <c r="S24" s="209"/>
      <c r="T24" s="209"/>
      <c r="U24" s="209"/>
      <c r="V24" s="209"/>
      <c r="W24" s="209"/>
      <c r="X24" s="209"/>
      <c r="Y24" s="209"/>
      <c r="Z24" s="32"/>
      <c r="AA24" s="33"/>
    </row>
    <row r="25" spans="1:27" ht="14.6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200"/>
      <c r="P25" s="204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1273015488</v>
      </c>
      <c r="AA25" s="27"/>
    </row>
    <row r="26" spans="1:27" ht="14.6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200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-185833242</v>
      </c>
      <c r="AA26" s="27"/>
    </row>
    <row r="27" spans="1:27" ht="14.6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200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6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200"/>
      <c r="P28" s="25" t="s">
        <v>344</v>
      </c>
      <c r="Q28" s="26"/>
      <c r="R28" s="236"/>
      <c r="S28" s="237"/>
      <c r="T28" s="237"/>
      <c r="U28" s="237"/>
      <c r="V28" s="237"/>
      <c r="W28" s="237"/>
      <c r="X28" s="237"/>
      <c r="Y28" s="237"/>
      <c r="Z28" s="25"/>
      <c r="AA28" s="27"/>
    </row>
    <row r="29" spans="1:27" ht="14.6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200"/>
      <c r="P29" s="25" t="s">
        <v>344</v>
      </c>
      <c r="Q29" s="26"/>
      <c r="R29" s="19"/>
      <c r="S29" s="209"/>
      <c r="T29" s="209"/>
      <c r="U29" s="209"/>
      <c r="V29" s="209"/>
      <c r="W29" s="209"/>
      <c r="X29" s="209"/>
      <c r="Y29" s="209"/>
      <c r="Z29" s="32"/>
      <c r="AA29" s="35"/>
    </row>
    <row r="30" spans="1:27" ht="14.6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200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6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200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6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200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6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200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6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200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6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202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6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202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6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202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6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200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6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200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6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200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6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200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6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200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6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200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6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200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6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200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6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200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6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200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6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200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6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200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6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200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6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200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6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200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6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200"/>
      <c r="P53" s="25">
        <f>SUM(P54:P62)</f>
        <v>205375708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6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200"/>
      <c r="P54" s="25">
        <v>10359708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6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200"/>
      <c r="P55" s="204">
        <v>195016000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6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200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6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200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6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200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6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200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6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200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6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200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6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200"/>
      <c r="P62" s="25" t="s">
        <v>343</v>
      </c>
      <c r="Q62" s="26"/>
      <c r="R62" s="238" t="s">
        <v>127</v>
      </c>
      <c r="S62" s="239"/>
      <c r="T62" s="239"/>
      <c r="U62" s="239"/>
      <c r="V62" s="239"/>
      <c r="W62" s="239"/>
      <c r="X62" s="239"/>
      <c r="Y62" s="240"/>
      <c r="Z62" s="39">
        <f>Z25+Z26</f>
        <v>1087182246</v>
      </c>
      <c r="AA62" s="40"/>
    </row>
    <row r="63" spans="1:27" ht="14.65" customHeight="1" thickBot="1" x14ac:dyDescent="0.2">
      <c r="A63" s="7" t="s">
        <v>1</v>
      </c>
      <c r="B63" s="7" t="s">
        <v>97</v>
      </c>
      <c r="D63" s="241" t="s">
        <v>2</v>
      </c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3"/>
      <c r="P63" s="41">
        <f>P8+P53</f>
        <v>1478391196</v>
      </c>
      <c r="Q63" s="42"/>
      <c r="R63" s="244" t="s">
        <v>321</v>
      </c>
      <c r="S63" s="245"/>
      <c r="T63" s="245"/>
      <c r="U63" s="245"/>
      <c r="V63" s="245"/>
      <c r="W63" s="245"/>
      <c r="X63" s="245"/>
      <c r="Y63" s="246"/>
      <c r="Z63" s="41">
        <f>Z23+Z62</f>
        <v>1478391196</v>
      </c>
      <c r="AA63" s="43"/>
    </row>
    <row r="64" spans="1:27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B74"/>
  <sheetViews>
    <sheetView showGridLines="0" view="pageBreakPreview" topLeftCell="L18" zoomScale="85" zoomScaleNormal="85" zoomScaleSheetLayoutView="85" workbookViewId="0">
      <selection activeCell="R62" sqref="R62:Y6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16384" width="9" style="9"/>
  </cols>
  <sheetData>
    <row r="1" spans="1:28" x14ac:dyDescent="0.15">
      <c r="D1" s="203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47" t="s">
        <v>341</v>
      </c>
      <c r="AA1" s="247"/>
    </row>
    <row r="2" spans="1:28" s="6" customFormat="1" ht="13.5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48" t="s">
        <v>338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</row>
    <row r="4" spans="1:28" ht="21" customHeight="1" x14ac:dyDescent="0.15">
      <c r="D4" s="249" t="s">
        <v>352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</row>
    <row r="5" spans="1:28" s="11" customFormat="1" ht="16.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210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244" t="s">
        <v>0</v>
      </c>
      <c r="E6" s="245"/>
      <c r="F6" s="245"/>
      <c r="G6" s="245"/>
      <c r="H6" s="245"/>
      <c r="I6" s="245"/>
      <c r="J6" s="245"/>
      <c r="K6" s="250"/>
      <c r="L6" s="250"/>
      <c r="M6" s="250"/>
      <c r="N6" s="250"/>
      <c r="O6" s="250"/>
      <c r="P6" s="251" t="s">
        <v>315</v>
      </c>
      <c r="Q6" s="252"/>
      <c r="R6" s="245" t="s">
        <v>0</v>
      </c>
      <c r="S6" s="245"/>
      <c r="T6" s="245"/>
      <c r="U6" s="245"/>
      <c r="V6" s="245"/>
      <c r="W6" s="245"/>
      <c r="X6" s="245"/>
      <c r="Y6" s="245"/>
      <c r="Z6" s="251" t="s">
        <v>315</v>
      </c>
      <c r="AA6" s="252"/>
    </row>
    <row r="7" spans="1:28" ht="14.6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200"/>
      <c r="P7" s="201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6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200"/>
      <c r="P8" s="25">
        <f>P9+P40</f>
        <v>7996839766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0</v>
      </c>
      <c r="AA8" s="27"/>
    </row>
    <row r="9" spans="1:28" ht="14.6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200"/>
      <c r="P9" s="25">
        <f>P10+P26+P35</f>
        <v>6052061599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6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200"/>
      <c r="P10" s="25">
        <f>SUM(P11:P25)</f>
        <v>6052061599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6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200"/>
      <c r="P11" s="25">
        <v>72678392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6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200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6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200"/>
      <c r="P13" s="25">
        <v>18587201500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6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200"/>
      <c r="P14" s="25">
        <v>-12635889522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14066109</v>
      </c>
      <c r="AA14" s="27"/>
    </row>
    <row r="15" spans="1:28" ht="14.6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200"/>
      <c r="P15" s="25">
        <v>111393765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6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200"/>
      <c r="P16" s="25">
        <v>-83322536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204">
        <v>14066109</v>
      </c>
      <c r="AA16" s="27"/>
    </row>
    <row r="17" spans="1:27" ht="14.6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202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6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202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6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202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6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02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0</v>
      </c>
      <c r="AA20" s="27"/>
    </row>
    <row r="21" spans="1:27" ht="14.6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02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0</v>
      </c>
      <c r="AA21" s="27"/>
    </row>
    <row r="22" spans="1:27" ht="14.6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02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6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200"/>
      <c r="P23" s="25" t="s">
        <v>342</v>
      </c>
      <c r="Q23" s="26"/>
      <c r="R23" s="234" t="s">
        <v>99</v>
      </c>
      <c r="S23" s="235"/>
      <c r="T23" s="235"/>
      <c r="U23" s="235"/>
      <c r="V23" s="235"/>
      <c r="W23" s="235"/>
      <c r="X23" s="235"/>
      <c r="Y23" s="235"/>
      <c r="Z23" s="30">
        <f>Z8+Z14</f>
        <v>14066109</v>
      </c>
      <c r="AA23" s="31"/>
    </row>
    <row r="24" spans="1:27" ht="14.6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200"/>
      <c r="P24" s="25" t="s">
        <v>342</v>
      </c>
      <c r="Q24" s="26"/>
      <c r="R24" s="19" t="s">
        <v>320</v>
      </c>
      <c r="S24" s="209"/>
      <c r="T24" s="209"/>
      <c r="U24" s="209"/>
      <c r="V24" s="209"/>
      <c r="W24" s="209"/>
      <c r="X24" s="209"/>
      <c r="Y24" s="209"/>
      <c r="Z24" s="32"/>
      <c r="AA24" s="33"/>
    </row>
    <row r="25" spans="1:27" ht="14.6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200"/>
      <c r="P25" s="204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7996839766</v>
      </c>
      <c r="AA25" s="27"/>
    </row>
    <row r="26" spans="1:27" ht="14.6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200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585418</v>
      </c>
      <c r="AA26" s="27"/>
    </row>
    <row r="27" spans="1:27" ht="14.6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200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6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200"/>
      <c r="P28" s="25" t="s">
        <v>344</v>
      </c>
      <c r="Q28" s="26"/>
      <c r="R28" s="236"/>
      <c r="S28" s="237"/>
      <c r="T28" s="237"/>
      <c r="U28" s="237"/>
      <c r="V28" s="237"/>
      <c r="W28" s="237"/>
      <c r="X28" s="237"/>
      <c r="Y28" s="237"/>
      <c r="Z28" s="25"/>
      <c r="AA28" s="27"/>
    </row>
    <row r="29" spans="1:27" ht="14.6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200"/>
      <c r="P29" s="25" t="s">
        <v>344</v>
      </c>
      <c r="Q29" s="26"/>
      <c r="R29" s="19"/>
      <c r="S29" s="209"/>
      <c r="T29" s="209"/>
      <c r="U29" s="209"/>
      <c r="V29" s="209"/>
      <c r="W29" s="209"/>
      <c r="X29" s="209"/>
      <c r="Y29" s="209"/>
      <c r="Z29" s="32"/>
      <c r="AA29" s="35"/>
    </row>
    <row r="30" spans="1:27" ht="14.6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200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6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200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6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200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6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200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6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200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6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202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6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202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6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202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6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200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6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200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6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200"/>
      <c r="P40" s="25">
        <f>SUM(P41,P45:P48,P51:P52)</f>
        <v>1944778167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6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200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6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200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6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200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6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200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6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200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6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200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6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200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6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200"/>
      <c r="P48" s="25">
        <f>SUM(P49:P50)</f>
        <v>1944778167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6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200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6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200"/>
      <c r="P50" s="25">
        <v>1944778167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6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200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6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200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6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200"/>
      <c r="P53" s="25">
        <f>SUM(P54:P62)</f>
        <v>14651527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6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200"/>
      <c r="P54" s="25">
        <v>14651527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6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200"/>
      <c r="P55" s="204">
        <v>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6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200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6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200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6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200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6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200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6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200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6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200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6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200"/>
      <c r="P62" s="25" t="s">
        <v>343</v>
      </c>
      <c r="Q62" s="26"/>
      <c r="R62" s="238" t="s">
        <v>127</v>
      </c>
      <c r="S62" s="239"/>
      <c r="T62" s="239"/>
      <c r="U62" s="239"/>
      <c r="V62" s="239"/>
      <c r="W62" s="239"/>
      <c r="X62" s="239"/>
      <c r="Y62" s="240"/>
      <c r="Z62" s="39">
        <f>Z25+Z26</f>
        <v>7997425184</v>
      </c>
      <c r="AA62" s="40"/>
    </row>
    <row r="63" spans="1:27" ht="14.65" customHeight="1" thickBot="1" x14ac:dyDescent="0.2">
      <c r="A63" s="7" t="s">
        <v>1</v>
      </c>
      <c r="B63" s="7" t="s">
        <v>97</v>
      </c>
      <c r="D63" s="241" t="s">
        <v>2</v>
      </c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3"/>
      <c r="P63" s="41">
        <f>P8+P53</f>
        <v>8011491293</v>
      </c>
      <c r="Q63" s="42"/>
      <c r="R63" s="244" t="s">
        <v>321</v>
      </c>
      <c r="S63" s="245"/>
      <c r="T63" s="245"/>
      <c r="U63" s="245"/>
      <c r="V63" s="245"/>
      <c r="W63" s="245"/>
      <c r="X63" s="245"/>
      <c r="Y63" s="246"/>
      <c r="Z63" s="41">
        <f>Z23+Z62</f>
        <v>8011491293</v>
      </c>
      <c r="AA63" s="43"/>
    </row>
    <row r="64" spans="1:27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P44"/>
  <sheetViews>
    <sheetView view="pageBreakPreview" topLeftCell="B1" zoomScaleNormal="85" zoomScaleSheetLayoutView="100" workbookViewId="0">
      <selection activeCell="D2" sqref="D2"/>
    </sheetView>
  </sheetViews>
  <sheetFormatPr defaultRowHeight="13.5" x14ac:dyDescent="0.15"/>
  <cols>
    <col min="1" max="1" width="0" style="49" hidden="1" customWidth="1"/>
    <col min="2" max="2" width="0.625" style="6" customWidth="1"/>
    <col min="3" max="3" width="1.25" style="75" customWidth="1"/>
    <col min="4" max="12" width="2.125" style="75" customWidth="1"/>
    <col min="13" max="13" width="18.375" style="75" customWidth="1"/>
    <col min="14" max="14" width="21.625" style="75" bestFit="1" customWidth="1"/>
    <col min="15" max="15" width="2.5" style="75" customWidth="1"/>
    <col min="16" max="16" width="0.625" style="75" customWidth="1"/>
    <col min="17" max="16384" width="9" style="6"/>
  </cols>
  <sheetData>
    <row r="1" spans="1:16" x14ac:dyDescent="0.15">
      <c r="C1" s="203" t="s">
        <v>367</v>
      </c>
      <c r="D1" s="47"/>
      <c r="E1" s="47"/>
      <c r="F1" s="47"/>
      <c r="G1" s="47"/>
      <c r="H1" s="47"/>
      <c r="I1" s="47"/>
      <c r="J1" s="3"/>
      <c r="K1" s="3"/>
      <c r="L1" s="3"/>
      <c r="M1" s="3"/>
      <c r="N1" s="253" t="s">
        <v>346</v>
      </c>
      <c r="O1" s="253"/>
      <c r="P1" s="253"/>
    </row>
    <row r="2" spans="1:16" x14ac:dyDescent="0.15">
      <c r="A2" s="1"/>
      <c r="C2" s="47"/>
      <c r="D2" s="47"/>
      <c r="E2" s="47"/>
      <c r="F2" s="47"/>
      <c r="G2" s="47"/>
      <c r="H2" s="47"/>
      <c r="I2" s="47"/>
      <c r="J2" s="3"/>
      <c r="K2" s="3"/>
      <c r="L2" s="3"/>
      <c r="M2" s="3"/>
      <c r="N2" s="3"/>
      <c r="O2" s="3"/>
      <c r="P2" s="48"/>
    </row>
    <row r="3" spans="1:16" ht="24" x14ac:dyDescent="0.2">
      <c r="C3" s="254" t="s">
        <v>334</v>
      </c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50"/>
    </row>
    <row r="4" spans="1:16" ht="17.25" x14ac:dyDescent="0.2">
      <c r="C4" s="255" t="s">
        <v>364</v>
      </c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50"/>
    </row>
    <row r="5" spans="1:16" ht="17.25" x14ac:dyDescent="0.2">
      <c r="C5" s="255" t="s">
        <v>365</v>
      </c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50"/>
    </row>
    <row r="6" spans="1:16" ht="18" thickBot="1" x14ac:dyDescent="0.25">
      <c r="C6" s="51"/>
      <c r="D6" s="50"/>
      <c r="E6" s="50"/>
      <c r="F6" s="50"/>
      <c r="G6" s="50"/>
      <c r="H6" s="50"/>
      <c r="I6" s="50"/>
      <c r="J6" s="50"/>
      <c r="K6" s="50"/>
      <c r="L6" s="50"/>
      <c r="M6" s="52"/>
      <c r="N6" s="50"/>
      <c r="O6" s="52" t="s">
        <v>331</v>
      </c>
      <c r="P6" s="50"/>
    </row>
    <row r="7" spans="1:16" ht="18" thickBot="1" x14ac:dyDescent="0.25">
      <c r="A7" s="49" t="s">
        <v>313</v>
      </c>
      <c r="C7" s="256" t="s">
        <v>0</v>
      </c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8" t="s">
        <v>315</v>
      </c>
      <c r="O7" s="259"/>
      <c r="P7" s="50"/>
    </row>
    <row r="8" spans="1:16" x14ac:dyDescent="0.15">
      <c r="A8" s="49" t="s">
        <v>134</v>
      </c>
      <c r="C8" s="53"/>
      <c r="D8" s="54" t="s">
        <v>135</v>
      </c>
      <c r="E8" s="54"/>
      <c r="F8" s="55"/>
      <c r="G8" s="54"/>
      <c r="H8" s="54"/>
      <c r="I8" s="54"/>
      <c r="J8" s="54"/>
      <c r="K8" s="55"/>
      <c r="L8" s="55"/>
      <c r="M8" s="55"/>
      <c r="N8" s="56">
        <f>N9+N24</f>
        <v>4024</v>
      </c>
      <c r="O8" s="193"/>
      <c r="P8" s="57"/>
    </row>
    <row r="9" spans="1:16" x14ac:dyDescent="0.15">
      <c r="A9" s="49" t="s">
        <v>136</v>
      </c>
      <c r="C9" s="53"/>
      <c r="D9" s="54"/>
      <c r="E9" s="54" t="s">
        <v>137</v>
      </c>
      <c r="F9" s="54"/>
      <c r="G9" s="54"/>
      <c r="H9" s="54"/>
      <c r="I9" s="54"/>
      <c r="J9" s="54"/>
      <c r="K9" s="55"/>
      <c r="L9" s="55"/>
      <c r="M9" s="55"/>
      <c r="N9" s="56">
        <f>N10+N15+N20</f>
        <v>3965</v>
      </c>
      <c r="O9" s="193"/>
      <c r="P9" s="57"/>
    </row>
    <row r="10" spans="1:16" x14ac:dyDescent="0.15">
      <c r="A10" s="49" t="s">
        <v>138</v>
      </c>
      <c r="C10" s="53"/>
      <c r="D10" s="54"/>
      <c r="E10" s="54"/>
      <c r="F10" s="54" t="s">
        <v>139</v>
      </c>
      <c r="G10" s="54"/>
      <c r="H10" s="54"/>
      <c r="I10" s="54"/>
      <c r="J10" s="54"/>
      <c r="K10" s="55"/>
      <c r="L10" s="55"/>
      <c r="M10" s="55"/>
      <c r="N10" s="56">
        <f>SUM(N11:N14)</f>
        <v>339</v>
      </c>
      <c r="O10" s="193"/>
      <c r="P10" s="57"/>
    </row>
    <row r="11" spans="1:16" x14ac:dyDescent="0.15">
      <c r="A11" s="49" t="s">
        <v>140</v>
      </c>
      <c r="C11" s="53"/>
      <c r="D11" s="54"/>
      <c r="E11" s="54"/>
      <c r="F11" s="54"/>
      <c r="G11" s="54" t="s">
        <v>141</v>
      </c>
      <c r="H11" s="54"/>
      <c r="I11" s="54"/>
      <c r="J11" s="54"/>
      <c r="K11" s="55"/>
      <c r="L11" s="55"/>
      <c r="M11" s="55"/>
      <c r="N11" s="56">
        <v>274</v>
      </c>
      <c r="O11" s="193"/>
      <c r="P11" s="57"/>
    </row>
    <row r="12" spans="1:16" x14ac:dyDescent="0.15">
      <c r="A12" s="49" t="s">
        <v>142</v>
      </c>
      <c r="C12" s="53"/>
      <c r="D12" s="54"/>
      <c r="E12" s="54"/>
      <c r="F12" s="54"/>
      <c r="G12" s="54" t="s">
        <v>143</v>
      </c>
      <c r="H12" s="54"/>
      <c r="I12" s="54"/>
      <c r="J12" s="54"/>
      <c r="K12" s="55"/>
      <c r="L12" s="55"/>
      <c r="M12" s="55"/>
      <c r="N12" s="56">
        <v>23</v>
      </c>
      <c r="O12" s="193"/>
      <c r="P12" s="57"/>
    </row>
    <row r="13" spans="1:16" x14ac:dyDescent="0.15">
      <c r="A13" s="49" t="s">
        <v>144</v>
      </c>
      <c r="C13" s="53"/>
      <c r="D13" s="54"/>
      <c r="E13" s="54"/>
      <c r="F13" s="54"/>
      <c r="G13" s="54" t="s">
        <v>145</v>
      </c>
      <c r="H13" s="54"/>
      <c r="I13" s="54"/>
      <c r="J13" s="54"/>
      <c r="K13" s="55"/>
      <c r="L13" s="55"/>
      <c r="M13" s="55"/>
      <c r="N13" s="56">
        <v>7</v>
      </c>
      <c r="O13" s="193"/>
      <c r="P13" s="57"/>
    </row>
    <row r="14" spans="1:16" x14ac:dyDescent="0.15">
      <c r="A14" s="49" t="s">
        <v>146</v>
      </c>
      <c r="C14" s="53"/>
      <c r="D14" s="54"/>
      <c r="E14" s="54"/>
      <c r="F14" s="54"/>
      <c r="G14" s="54" t="s">
        <v>35</v>
      </c>
      <c r="H14" s="54"/>
      <c r="I14" s="54"/>
      <c r="J14" s="54"/>
      <c r="K14" s="55"/>
      <c r="L14" s="55"/>
      <c r="M14" s="55"/>
      <c r="N14" s="56">
        <v>35</v>
      </c>
      <c r="O14" s="193"/>
      <c r="P14" s="57"/>
    </row>
    <row r="15" spans="1:16" x14ac:dyDescent="0.15">
      <c r="A15" s="49" t="s">
        <v>147</v>
      </c>
      <c r="C15" s="53"/>
      <c r="D15" s="54"/>
      <c r="E15" s="54"/>
      <c r="F15" s="54" t="s">
        <v>148</v>
      </c>
      <c r="G15" s="54"/>
      <c r="H15" s="54"/>
      <c r="I15" s="54"/>
      <c r="J15" s="54"/>
      <c r="K15" s="55"/>
      <c r="L15" s="55"/>
      <c r="M15" s="55"/>
      <c r="N15" s="56">
        <f>SUM(N16:N19)</f>
        <v>3608</v>
      </c>
      <c r="O15" s="193"/>
      <c r="P15" s="57"/>
    </row>
    <row r="16" spans="1:16" x14ac:dyDescent="0.15">
      <c r="A16" s="49" t="s">
        <v>149</v>
      </c>
      <c r="C16" s="53"/>
      <c r="D16" s="54"/>
      <c r="E16" s="54"/>
      <c r="F16" s="54"/>
      <c r="G16" s="54" t="s">
        <v>150</v>
      </c>
      <c r="H16" s="54"/>
      <c r="I16" s="54"/>
      <c r="J16" s="54"/>
      <c r="K16" s="55"/>
      <c r="L16" s="55"/>
      <c r="M16" s="55"/>
      <c r="N16" s="56">
        <v>1795</v>
      </c>
      <c r="O16" s="193"/>
      <c r="P16" s="57"/>
    </row>
    <row r="17" spans="1:16" x14ac:dyDescent="0.15">
      <c r="A17" s="49" t="s">
        <v>151</v>
      </c>
      <c r="C17" s="53"/>
      <c r="D17" s="54"/>
      <c r="E17" s="54"/>
      <c r="F17" s="54"/>
      <c r="G17" s="54" t="s">
        <v>152</v>
      </c>
      <c r="H17" s="54"/>
      <c r="I17" s="54"/>
      <c r="J17" s="54"/>
      <c r="K17" s="55"/>
      <c r="L17" s="55"/>
      <c r="M17" s="55"/>
      <c r="N17" s="56">
        <v>518</v>
      </c>
      <c r="O17" s="193"/>
      <c r="P17" s="57"/>
    </row>
    <row r="18" spans="1:16" x14ac:dyDescent="0.15">
      <c r="A18" s="49" t="s">
        <v>153</v>
      </c>
      <c r="C18" s="53"/>
      <c r="D18" s="54"/>
      <c r="E18" s="54"/>
      <c r="F18" s="54"/>
      <c r="G18" s="54" t="s">
        <v>154</v>
      </c>
      <c r="H18" s="54"/>
      <c r="I18" s="54"/>
      <c r="J18" s="54"/>
      <c r="K18" s="55"/>
      <c r="L18" s="55"/>
      <c r="M18" s="55"/>
      <c r="N18" s="56">
        <v>1294</v>
      </c>
      <c r="O18" s="193"/>
      <c r="P18" s="57"/>
    </row>
    <row r="19" spans="1:16" x14ac:dyDescent="0.15">
      <c r="A19" s="49" t="s">
        <v>155</v>
      </c>
      <c r="C19" s="53"/>
      <c r="D19" s="54"/>
      <c r="E19" s="54"/>
      <c r="F19" s="54"/>
      <c r="G19" s="54" t="s">
        <v>35</v>
      </c>
      <c r="H19" s="54"/>
      <c r="I19" s="54"/>
      <c r="J19" s="54"/>
      <c r="K19" s="55"/>
      <c r="L19" s="55"/>
      <c r="M19" s="55"/>
      <c r="N19" s="56">
        <v>1</v>
      </c>
      <c r="O19" s="193"/>
      <c r="P19" s="57"/>
    </row>
    <row r="20" spans="1:16" x14ac:dyDescent="0.15">
      <c r="A20" s="49" t="s">
        <v>156</v>
      </c>
      <c r="C20" s="53"/>
      <c r="D20" s="54"/>
      <c r="E20" s="54"/>
      <c r="F20" s="54" t="s">
        <v>157</v>
      </c>
      <c r="G20" s="54"/>
      <c r="H20" s="54"/>
      <c r="I20" s="54"/>
      <c r="J20" s="54"/>
      <c r="K20" s="55"/>
      <c r="L20" s="55"/>
      <c r="M20" s="55"/>
      <c r="N20" s="56">
        <f>SUM(N21:N23)</f>
        <v>18</v>
      </c>
      <c r="O20" s="193"/>
      <c r="P20" s="57"/>
    </row>
    <row r="21" spans="1:16" x14ac:dyDescent="0.15">
      <c r="A21" s="49" t="s">
        <v>158</v>
      </c>
      <c r="C21" s="53"/>
      <c r="D21" s="54"/>
      <c r="E21" s="54"/>
      <c r="F21" s="55"/>
      <c r="G21" s="55" t="s">
        <v>159</v>
      </c>
      <c r="H21" s="55"/>
      <c r="I21" s="54"/>
      <c r="J21" s="54"/>
      <c r="K21" s="55"/>
      <c r="L21" s="55"/>
      <c r="M21" s="55"/>
      <c r="N21" s="222">
        <v>15</v>
      </c>
      <c r="O21" s="193"/>
      <c r="P21" s="57"/>
    </row>
    <row r="22" spans="1:16" x14ac:dyDescent="0.15">
      <c r="A22" s="49" t="s">
        <v>160</v>
      </c>
      <c r="C22" s="53"/>
      <c r="D22" s="54"/>
      <c r="E22" s="54"/>
      <c r="F22" s="55"/>
      <c r="G22" s="54" t="s">
        <v>161</v>
      </c>
      <c r="H22" s="54"/>
      <c r="I22" s="54"/>
      <c r="J22" s="54"/>
      <c r="K22" s="55"/>
      <c r="L22" s="55"/>
      <c r="M22" s="55"/>
      <c r="N22" s="56" t="s">
        <v>335</v>
      </c>
      <c r="O22" s="193"/>
      <c r="P22" s="57"/>
    </row>
    <row r="23" spans="1:16" x14ac:dyDescent="0.15">
      <c r="A23" s="49" t="s">
        <v>162</v>
      </c>
      <c r="C23" s="53"/>
      <c r="D23" s="54"/>
      <c r="E23" s="54"/>
      <c r="F23" s="55"/>
      <c r="G23" s="54" t="s">
        <v>35</v>
      </c>
      <c r="H23" s="54"/>
      <c r="I23" s="54"/>
      <c r="J23" s="54"/>
      <c r="K23" s="55"/>
      <c r="L23" s="55"/>
      <c r="M23" s="55"/>
      <c r="N23" s="56">
        <v>3</v>
      </c>
      <c r="O23" s="193"/>
      <c r="P23" s="57"/>
    </row>
    <row r="24" spans="1:16" x14ac:dyDescent="0.15">
      <c r="A24" s="49" t="s">
        <v>163</v>
      </c>
      <c r="C24" s="53"/>
      <c r="D24" s="54"/>
      <c r="E24" s="55" t="s">
        <v>164</v>
      </c>
      <c r="F24" s="55"/>
      <c r="G24" s="54"/>
      <c r="H24" s="54"/>
      <c r="I24" s="54"/>
      <c r="J24" s="54"/>
      <c r="K24" s="55"/>
      <c r="L24" s="55"/>
      <c r="M24" s="55"/>
      <c r="N24" s="56">
        <f>SUM(N25:N28)</f>
        <v>59</v>
      </c>
      <c r="O24" s="193"/>
      <c r="P24" s="57"/>
    </row>
    <row r="25" spans="1:16" x14ac:dyDescent="0.15">
      <c r="A25" s="49" t="s">
        <v>165</v>
      </c>
      <c r="C25" s="211"/>
      <c r="D25" s="212"/>
      <c r="E25" s="212"/>
      <c r="F25" s="212" t="s">
        <v>166</v>
      </c>
      <c r="G25" s="212"/>
      <c r="H25" s="212"/>
      <c r="I25" s="212"/>
      <c r="J25" s="212"/>
      <c r="K25" s="213"/>
      <c r="L25" s="213"/>
      <c r="M25" s="213"/>
      <c r="N25" s="214">
        <v>56</v>
      </c>
      <c r="O25" s="215"/>
      <c r="P25" s="57"/>
    </row>
    <row r="26" spans="1:16" x14ac:dyDescent="0.15">
      <c r="A26" s="49" t="s">
        <v>167</v>
      </c>
      <c r="C26" s="53"/>
      <c r="D26" s="54"/>
      <c r="E26" s="54"/>
      <c r="F26" s="54" t="s">
        <v>168</v>
      </c>
      <c r="G26" s="54"/>
      <c r="H26" s="54"/>
      <c r="I26" s="54"/>
      <c r="J26" s="54"/>
      <c r="K26" s="55"/>
      <c r="L26" s="55"/>
      <c r="M26" s="55"/>
      <c r="N26" s="56" t="s">
        <v>335</v>
      </c>
      <c r="O26" s="193"/>
      <c r="P26" s="57"/>
    </row>
    <row r="27" spans="1:16" x14ac:dyDescent="0.15">
      <c r="A27" s="49" t="s">
        <v>169</v>
      </c>
      <c r="C27" s="53"/>
      <c r="D27" s="54"/>
      <c r="E27" s="54"/>
      <c r="F27" s="54" t="s">
        <v>170</v>
      </c>
      <c r="G27" s="54"/>
      <c r="H27" s="54"/>
      <c r="I27" s="54"/>
      <c r="J27" s="54"/>
      <c r="K27" s="55"/>
      <c r="L27" s="55"/>
      <c r="M27" s="55"/>
      <c r="N27" s="56" t="s">
        <v>335</v>
      </c>
      <c r="O27" s="193"/>
      <c r="P27" s="57"/>
    </row>
    <row r="28" spans="1:16" x14ac:dyDescent="0.15">
      <c r="A28" s="49" t="s">
        <v>171</v>
      </c>
      <c r="C28" s="53"/>
      <c r="D28" s="54"/>
      <c r="E28" s="54"/>
      <c r="F28" s="54" t="s">
        <v>35</v>
      </c>
      <c r="G28" s="54"/>
      <c r="H28" s="54"/>
      <c r="I28" s="54"/>
      <c r="J28" s="54"/>
      <c r="K28" s="55"/>
      <c r="L28" s="55"/>
      <c r="M28" s="55"/>
      <c r="N28" s="56">
        <v>3</v>
      </c>
      <c r="O28" s="193"/>
      <c r="P28" s="57"/>
    </row>
    <row r="29" spans="1:16" x14ac:dyDescent="0.15">
      <c r="A29" s="49" t="s">
        <v>172</v>
      </c>
      <c r="C29" s="53"/>
      <c r="D29" s="54" t="s">
        <v>173</v>
      </c>
      <c r="E29" s="54"/>
      <c r="F29" s="54"/>
      <c r="G29" s="54"/>
      <c r="H29" s="54"/>
      <c r="I29" s="54"/>
      <c r="J29" s="54"/>
      <c r="K29" s="55"/>
      <c r="L29" s="55"/>
      <c r="M29" s="55"/>
      <c r="N29" s="56">
        <f>SUM(N30:N31)</f>
        <v>951</v>
      </c>
      <c r="O29" s="193"/>
      <c r="P29" s="57"/>
    </row>
    <row r="30" spans="1:16" x14ac:dyDescent="0.15">
      <c r="A30" s="49" t="s">
        <v>174</v>
      </c>
      <c r="C30" s="53"/>
      <c r="D30" s="54"/>
      <c r="E30" s="54" t="s">
        <v>175</v>
      </c>
      <c r="F30" s="54"/>
      <c r="G30" s="54"/>
      <c r="H30" s="54"/>
      <c r="I30" s="54"/>
      <c r="J30" s="54"/>
      <c r="K30" s="58"/>
      <c r="L30" s="58"/>
      <c r="M30" s="58"/>
      <c r="N30" s="56">
        <v>577</v>
      </c>
      <c r="O30" s="193"/>
      <c r="P30" s="57"/>
    </row>
    <row r="31" spans="1:16" x14ac:dyDescent="0.15">
      <c r="A31" s="49" t="s">
        <v>176</v>
      </c>
      <c r="C31" s="53"/>
      <c r="D31" s="54"/>
      <c r="E31" s="54" t="s">
        <v>35</v>
      </c>
      <c r="F31" s="54"/>
      <c r="G31" s="55"/>
      <c r="H31" s="54"/>
      <c r="I31" s="54"/>
      <c r="J31" s="54"/>
      <c r="K31" s="58"/>
      <c r="L31" s="58"/>
      <c r="M31" s="58"/>
      <c r="N31" s="56">
        <v>374</v>
      </c>
      <c r="O31" s="193"/>
      <c r="P31" s="57"/>
    </row>
    <row r="32" spans="1:16" x14ac:dyDescent="0.15">
      <c r="A32" s="49" t="s">
        <v>132</v>
      </c>
      <c r="C32" s="59" t="s">
        <v>133</v>
      </c>
      <c r="D32" s="60"/>
      <c r="E32" s="60"/>
      <c r="F32" s="60"/>
      <c r="G32" s="60"/>
      <c r="H32" s="60"/>
      <c r="I32" s="60"/>
      <c r="J32" s="60"/>
      <c r="K32" s="61"/>
      <c r="L32" s="61"/>
      <c r="M32" s="61"/>
      <c r="N32" s="62">
        <f>-(N8-N29)</f>
        <v>-3073</v>
      </c>
      <c r="O32" s="194"/>
      <c r="P32" s="57"/>
    </row>
    <row r="33" spans="1:16" x14ac:dyDescent="0.15">
      <c r="A33" s="49" t="s">
        <v>179</v>
      </c>
      <c r="C33" s="53"/>
      <c r="D33" s="54" t="s">
        <v>180</v>
      </c>
      <c r="E33" s="54"/>
      <c r="F33" s="55"/>
      <c r="G33" s="54"/>
      <c r="H33" s="54"/>
      <c r="I33" s="54"/>
      <c r="J33" s="54"/>
      <c r="K33" s="55"/>
      <c r="L33" s="55"/>
      <c r="M33" s="55"/>
      <c r="N33" s="56">
        <f>SUM(N34:N38)</f>
        <v>0</v>
      </c>
      <c r="O33" s="193"/>
      <c r="P33" s="57"/>
    </row>
    <row r="34" spans="1:16" x14ac:dyDescent="0.15">
      <c r="A34" s="49" t="s">
        <v>181</v>
      </c>
      <c r="C34" s="53"/>
      <c r="D34" s="54"/>
      <c r="E34" s="55" t="s">
        <v>182</v>
      </c>
      <c r="F34" s="55"/>
      <c r="G34" s="54"/>
      <c r="H34" s="54"/>
      <c r="I34" s="54"/>
      <c r="J34" s="54"/>
      <c r="K34" s="55"/>
      <c r="L34" s="55"/>
      <c r="M34" s="55"/>
      <c r="N34" s="56" t="s">
        <v>335</v>
      </c>
      <c r="O34" s="193"/>
      <c r="P34" s="57"/>
    </row>
    <row r="35" spans="1:16" x14ac:dyDescent="0.15">
      <c r="A35" s="49" t="s">
        <v>183</v>
      </c>
      <c r="C35" s="53"/>
      <c r="D35" s="54"/>
      <c r="E35" s="55" t="s">
        <v>184</v>
      </c>
      <c r="F35" s="55"/>
      <c r="G35" s="54"/>
      <c r="H35" s="54"/>
      <c r="I35" s="54"/>
      <c r="J35" s="54"/>
      <c r="K35" s="55"/>
      <c r="L35" s="55"/>
      <c r="M35" s="55"/>
      <c r="N35" s="222" t="s">
        <v>366</v>
      </c>
      <c r="O35" s="193"/>
      <c r="P35" s="57"/>
    </row>
    <row r="36" spans="1:16" x14ac:dyDescent="0.15">
      <c r="A36" s="49" t="s">
        <v>185</v>
      </c>
      <c r="C36" s="53"/>
      <c r="D36" s="54"/>
      <c r="E36" s="55" t="s">
        <v>186</v>
      </c>
      <c r="F36" s="55"/>
      <c r="G36" s="54"/>
      <c r="H36" s="55"/>
      <c r="I36" s="54"/>
      <c r="J36" s="54"/>
      <c r="K36" s="55"/>
      <c r="L36" s="55"/>
      <c r="M36" s="55"/>
      <c r="N36" s="56" t="s">
        <v>347</v>
      </c>
      <c r="O36" s="193"/>
      <c r="P36" s="57"/>
    </row>
    <row r="37" spans="1:16" x14ac:dyDescent="0.15">
      <c r="A37" s="49" t="s">
        <v>187</v>
      </c>
      <c r="C37" s="53"/>
      <c r="D37" s="54"/>
      <c r="E37" s="54" t="s">
        <v>188</v>
      </c>
      <c r="F37" s="54"/>
      <c r="G37" s="54"/>
      <c r="H37" s="54"/>
      <c r="I37" s="54"/>
      <c r="J37" s="54"/>
      <c r="K37" s="55"/>
      <c r="L37" s="55"/>
      <c r="M37" s="55"/>
      <c r="N37" s="56" t="s">
        <v>335</v>
      </c>
      <c r="O37" s="193"/>
      <c r="P37" s="57"/>
    </row>
    <row r="38" spans="1:16" x14ac:dyDescent="0.15">
      <c r="A38" s="49" t="s">
        <v>189</v>
      </c>
      <c r="C38" s="53"/>
      <c r="D38" s="54"/>
      <c r="E38" s="54" t="s">
        <v>35</v>
      </c>
      <c r="F38" s="54"/>
      <c r="G38" s="54"/>
      <c r="H38" s="54"/>
      <c r="I38" s="54"/>
      <c r="J38" s="54"/>
      <c r="K38" s="55"/>
      <c r="L38" s="55"/>
      <c r="M38" s="55"/>
      <c r="N38" s="222" t="s">
        <v>335</v>
      </c>
      <c r="O38" s="193"/>
      <c r="P38" s="57"/>
    </row>
    <row r="39" spans="1:16" x14ac:dyDescent="0.15">
      <c r="A39" s="49" t="s">
        <v>190</v>
      </c>
      <c r="C39" s="53"/>
      <c r="D39" s="54" t="s">
        <v>191</v>
      </c>
      <c r="E39" s="54"/>
      <c r="F39" s="54"/>
      <c r="G39" s="54"/>
      <c r="H39" s="54"/>
      <c r="I39" s="54"/>
      <c r="J39" s="54"/>
      <c r="K39" s="58"/>
      <c r="L39" s="58"/>
      <c r="M39" s="58"/>
      <c r="N39" s="56">
        <f>SUM(N40:N41)</f>
        <v>2</v>
      </c>
      <c r="O39" s="193"/>
      <c r="P39" s="57"/>
    </row>
    <row r="40" spans="1:16" x14ac:dyDescent="0.15">
      <c r="A40" s="49" t="s">
        <v>192</v>
      </c>
      <c r="C40" s="53"/>
      <c r="D40" s="54"/>
      <c r="E40" s="54" t="s">
        <v>193</v>
      </c>
      <c r="F40" s="54"/>
      <c r="G40" s="54"/>
      <c r="H40" s="54"/>
      <c r="I40" s="54"/>
      <c r="J40" s="54"/>
      <c r="K40" s="58"/>
      <c r="L40" s="58"/>
      <c r="M40" s="58"/>
      <c r="N40" s="56">
        <v>1</v>
      </c>
      <c r="O40" s="193"/>
      <c r="P40" s="57"/>
    </row>
    <row r="41" spans="1:16" ht="14.25" thickBot="1" x14ac:dyDescent="0.2">
      <c r="A41" s="49" t="s">
        <v>194</v>
      </c>
      <c r="C41" s="53"/>
      <c r="D41" s="54"/>
      <c r="E41" s="54" t="s">
        <v>35</v>
      </c>
      <c r="F41" s="54"/>
      <c r="G41" s="54"/>
      <c r="H41" s="54"/>
      <c r="I41" s="54"/>
      <c r="J41" s="54"/>
      <c r="K41" s="58"/>
      <c r="L41" s="58"/>
      <c r="M41" s="58"/>
      <c r="N41" s="56">
        <v>1</v>
      </c>
      <c r="O41" s="193"/>
      <c r="P41" s="57"/>
    </row>
    <row r="42" spans="1:16" ht="14.25" thickBot="1" x14ac:dyDescent="0.2">
      <c r="A42" s="49" t="s">
        <v>177</v>
      </c>
      <c r="C42" s="63" t="s">
        <v>178</v>
      </c>
      <c r="D42" s="64"/>
      <c r="E42" s="64"/>
      <c r="F42" s="64"/>
      <c r="G42" s="64"/>
      <c r="H42" s="64"/>
      <c r="I42" s="64"/>
      <c r="J42" s="64"/>
      <c r="K42" s="65"/>
      <c r="L42" s="65"/>
      <c r="M42" s="65"/>
      <c r="N42" s="66">
        <f>N32+N39-N33</f>
        <v>-3071</v>
      </c>
      <c r="O42" s="195"/>
      <c r="P42" s="57"/>
    </row>
    <row r="43" spans="1:16" s="68" customFormat="1" ht="3.75" customHeight="1" x14ac:dyDescent="0.15">
      <c r="A43" s="67"/>
      <c r="C43" s="69"/>
      <c r="D43" s="69"/>
      <c r="E43" s="70"/>
      <c r="F43" s="70"/>
      <c r="G43" s="70"/>
      <c r="H43" s="70"/>
      <c r="I43" s="70"/>
      <c r="J43" s="71"/>
      <c r="K43" s="71"/>
      <c r="L43" s="71"/>
    </row>
    <row r="44" spans="1:16" s="68" customFormat="1" ht="15.6" customHeight="1" x14ac:dyDescent="0.15">
      <c r="A44" s="67"/>
      <c r="C44" s="72"/>
      <c r="D44" s="72"/>
      <c r="E44" s="73"/>
      <c r="F44" s="73"/>
      <c r="G44" s="73"/>
      <c r="H44" s="73"/>
      <c r="I44" s="73"/>
      <c r="J44" s="74"/>
      <c r="K44" s="74"/>
      <c r="L44" s="74"/>
    </row>
  </sheetData>
  <mergeCells count="6">
    <mergeCell ref="N1:P1"/>
    <mergeCell ref="C3:O3"/>
    <mergeCell ref="C4:O4"/>
    <mergeCell ref="C5:O5"/>
    <mergeCell ref="C7:M7"/>
    <mergeCell ref="N7:O7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B74"/>
  <sheetViews>
    <sheetView showGridLines="0" view="pageBreakPreview" topLeftCell="L12" zoomScale="85" zoomScaleNormal="85" zoomScaleSheetLayoutView="85" workbookViewId="0">
      <selection activeCell="R62" sqref="R62:Y6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16384" width="9" style="9"/>
  </cols>
  <sheetData>
    <row r="1" spans="1:28" x14ac:dyDescent="0.15">
      <c r="D1" s="203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47" t="s">
        <v>341</v>
      </c>
      <c r="AA1" s="247"/>
    </row>
    <row r="2" spans="1:28" s="6" customFormat="1" ht="13.5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48" t="s">
        <v>338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</row>
    <row r="4" spans="1:28" ht="21" customHeight="1" x14ac:dyDescent="0.15">
      <c r="D4" s="249" t="s">
        <v>352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</row>
    <row r="5" spans="1:28" s="11" customFormat="1" ht="16.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210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244" t="s">
        <v>0</v>
      </c>
      <c r="E6" s="245"/>
      <c r="F6" s="245"/>
      <c r="G6" s="245"/>
      <c r="H6" s="245"/>
      <c r="I6" s="245"/>
      <c r="J6" s="245"/>
      <c r="K6" s="250"/>
      <c r="L6" s="250"/>
      <c r="M6" s="250"/>
      <c r="N6" s="250"/>
      <c r="O6" s="250"/>
      <c r="P6" s="251" t="s">
        <v>315</v>
      </c>
      <c r="Q6" s="252"/>
      <c r="R6" s="245" t="s">
        <v>0</v>
      </c>
      <c r="S6" s="245"/>
      <c r="T6" s="245"/>
      <c r="U6" s="245"/>
      <c r="V6" s="245"/>
      <c r="W6" s="245"/>
      <c r="X6" s="245"/>
      <c r="Y6" s="245"/>
      <c r="Z6" s="251" t="s">
        <v>315</v>
      </c>
      <c r="AA6" s="252"/>
    </row>
    <row r="7" spans="1:28" ht="14.6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200"/>
      <c r="P7" s="201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6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200"/>
      <c r="P8" s="25">
        <f>P9+P40</f>
        <v>0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3799373</v>
      </c>
      <c r="AA8" s="27"/>
    </row>
    <row r="9" spans="1:28" ht="14.6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200"/>
      <c r="P9" s="25">
        <f>P10+P26+P35</f>
        <v>0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6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200"/>
      <c r="P10" s="25">
        <f>SUM(P11:P25)</f>
        <v>0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6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200"/>
      <c r="P11" s="25">
        <v>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3799373</v>
      </c>
      <c r="AA11" s="27"/>
    </row>
    <row r="12" spans="1:28" ht="14.6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200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6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200"/>
      <c r="P13" s="25">
        <v>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6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200"/>
      <c r="P14" s="25">
        <v>0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272682067</v>
      </c>
      <c r="AA14" s="27"/>
    </row>
    <row r="15" spans="1:28" ht="14.6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200"/>
      <c r="P15" s="25">
        <v>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6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200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204">
        <v>265817994</v>
      </c>
      <c r="AA16" s="27"/>
    </row>
    <row r="17" spans="1:27" ht="14.6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202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6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202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6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202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6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02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4796358</v>
      </c>
      <c r="AA20" s="27"/>
    </row>
    <row r="21" spans="1:27" ht="14.6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02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2067715</v>
      </c>
      <c r="AA21" s="27"/>
    </row>
    <row r="22" spans="1:27" ht="14.6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02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6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200"/>
      <c r="P23" s="25" t="s">
        <v>342</v>
      </c>
      <c r="Q23" s="26"/>
      <c r="R23" s="234" t="s">
        <v>99</v>
      </c>
      <c r="S23" s="235"/>
      <c r="T23" s="235"/>
      <c r="U23" s="235"/>
      <c r="V23" s="235"/>
      <c r="W23" s="235"/>
      <c r="X23" s="235"/>
      <c r="Y23" s="235"/>
      <c r="Z23" s="30">
        <f>Z8+Z14</f>
        <v>276481440</v>
      </c>
      <c r="AA23" s="31"/>
    </row>
    <row r="24" spans="1:27" ht="14.6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200"/>
      <c r="P24" s="25" t="s">
        <v>342</v>
      </c>
      <c r="Q24" s="26"/>
      <c r="R24" s="19" t="s">
        <v>320</v>
      </c>
      <c r="S24" s="209"/>
      <c r="T24" s="209"/>
      <c r="U24" s="209"/>
      <c r="V24" s="209"/>
      <c r="W24" s="209"/>
      <c r="X24" s="209"/>
      <c r="Y24" s="209"/>
      <c r="Z24" s="32"/>
      <c r="AA24" s="33"/>
    </row>
    <row r="25" spans="1:27" ht="14.6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200"/>
      <c r="P25" s="204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0</v>
      </c>
      <c r="AA25" s="27"/>
    </row>
    <row r="26" spans="1:27" ht="14.6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200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45691442</v>
      </c>
      <c r="AA26" s="27"/>
    </row>
    <row r="27" spans="1:27" ht="14.6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200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6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200"/>
      <c r="P28" s="25" t="s">
        <v>344</v>
      </c>
      <c r="Q28" s="26"/>
      <c r="R28" s="236"/>
      <c r="S28" s="237"/>
      <c r="T28" s="237"/>
      <c r="U28" s="237"/>
      <c r="V28" s="237"/>
      <c r="W28" s="237"/>
      <c r="X28" s="237"/>
      <c r="Y28" s="237"/>
      <c r="Z28" s="25"/>
      <c r="AA28" s="27"/>
    </row>
    <row r="29" spans="1:27" ht="14.6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200"/>
      <c r="P29" s="25" t="s">
        <v>344</v>
      </c>
      <c r="Q29" s="26"/>
      <c r="R29" s="19"/>
      <c r="S29" s="209"/>
      <c r="T29" s="209"/>
      <c r="U29" s="209"/>
      <c r="V29" s="209"/>
      <c r="W29" s="209"/>
      <c r="X29" s="209"/>
      <c r="Y29" s="209"/>
      <c r="Z29" s="32"/>
      <c r="AA29" s="35"/>
    </row>
    <row r="30" spans="1:27" ht="14.6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200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6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200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6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200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6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200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6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200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6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202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6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202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6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202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6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200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6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200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6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200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6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200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6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200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6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200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6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200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6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200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6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200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6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200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6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200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6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200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6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200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6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200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6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200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6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200"/>
      <c r="P53" s="25">
        <f>SUM(P54:P62)</f>
        <v>322172882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6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200"/>
      <c r="P54" s="25">
        <v>292826873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6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200"/>
      <c r="P55" s="204">
        <v>29346009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6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200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6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200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6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200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6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200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6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200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6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200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6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200"/>
      <c r="P62" s="25" t="s">
        <v>343</v>
      </c>
      <c r="Q62" s="26"/>
      <c r="R62" s="238" t="s">
        <v>127</v>
      </c>
      <c r="S62" s="239"/>
      <c r="T62" s="239"/>
      <c r="U62" s="239"/>
      <c r="V62" s="239"/>
      <c r="W62" s="239"/>
      <c r="X62" s="239"/>
      <c r="Y62" s="240"/>
      <c r="Z62" s="39">
        <f>Z25+Z26</f>
        <v>45691442</v>
      </c>
      <c r="AA62" s="40"/>
    </row>
    <row r="63" spans="1:27" ht="14.65" customHeight="1" thickBot="1" x14ac:dyDescent="0.2">
      <c r="A63" s="7" t="s">
        <v>1</v>
      </c>
      <c r="B63" s="7" t="s">
        <v>97</v>
      </c>
      <c r="D63" s="241" t="s">
        <v>2</v>
      </c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3"/>
      <c r="P63" s="41">
        <f>P8+P53</f>
        <v>322172882</v>
      </c>
      <c r="Q63" s="42"/>
      <c r="R63" s="244" t="s">
        <v>321</v>
      </c>
      <c r="S63" s="245"/>
      <c r="T63" s="245"/>
      <c r="U63" s="245"/>
      <c r="V63" s="245"/>
      <c r="W63" s="245"/>
      <c r="X63" s="245"/>
      <c r="Y63" s="246"/>
      <c r="Z63" s="41">
        <f>Z23+Z62</f>
        <v>322172882</v>
      </c>
      <c r="AA63" s="43"/>
    </row>
    <row r="64" spans="1:27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B74"/>
  <sheetViews>
    <sheetView showGridLines="0" view="pageBreakPreview" topLeftCell="L10" zoomScale="85" zoomScaleNormal="85" zoomScaleSheetLayoutView="85" workbookViewId="0">
      <selection activeCell="R62" sqref="R62:Y6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16384" width="9" style="9"/>
  </cols>
  <sheetData>
    <row r="1" spans="1:28" x14ac:dyDescent="0.15">
      <c r="D1" s="203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47" t="s">
        <v>341</v>
      </c>
      <c r="AA1" s="247"/>
    </row>
    <row r="2" spans="1:28" s="6" customFormat="1" ht="13.5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48" t="s">
        <v>338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</row>
    <row r="4" spans="1:28" ht="21" customHeight="1" x14ac:dyDescent="0.15">
      <c r="D4" s="249" t="s">
        <v>352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</row>
    <row r="5" spans="1:28" s="11" customFormat="1" ht="16.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210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244" t="s">
        <v>0</v>
      </c>
      <c r="E6" s="245"/>
      <c r="F6" s="245"/>
      <c r="G6" s="245"/>
      <c r="H6" s="245"/>
      <c r="I6" s="245"/>
      <c r="J6" s="245"/>
      <c r="K6" s="250"/>
      <c r="L6" s="250"/>
      <c r="M6" s="250"/>
      <c r="N6" s="250"/>
      <c r="O6" s="250"/>
      <c r="P6" s="251" t="s">
        <v>315</v>
      </c>
      <c r="Q6" s="252"/>
      <c r="R6" s="245" t="s">
        <v>0</v>
      </c>
      <c r="S6" s="245"/>
      <c r="T6" s="245"/>
      <c r="U6" s="245"/>
      <c r="V6" s="245"/>
      <c r="W6" s="245"/>
      <c r="X6" s="245"/>
      <c r="Y6" s="245"/>
      <c r="Z6" s="251" t="s">
        <v>315</v>
      </c>
      <c r="AA6" s="252"/>
    </row>
    <row r="7" spans="1:28" ht="14.6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200"/>
      <c r="P7" s="201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6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200"/>
      <c r="P8" s="25">
        <f>P9+P40</f>
        <v>1960490779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1271982694</v>
      </c>
      <c r="AA8" s="27"/>
    </row>
    <row r="9" spans="1:28" ht="14.6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200"/>
      <c r="P9" s="25">
        <f>P10+P26+P35</f>
        <v>1960490779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1271982694</v>
      </c>
      <c r="AA9" s="27"/>
    </row>
    <row r="10" spans="1:28" ht="14.6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200"/>
      <c r="P10" s="25">
        <f>SUM(P11:P25)</f>
        <v>1960490779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6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200"/>
      <c r="P11" s="25">
        <v>35242300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6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200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6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200"/>
      <c r="P13" s="25">
        <v>3625703340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6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200"/>
      <c r="P14" s="25">
        <v>-1700454861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187886405</v>
      </c>
      <c r="AA14" s="27"/>
    </row>
    <row r="15" spans="1:28" ht="14.6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200"/>
      <c r="P15" s="25">
        <v>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187886405</v>
      </c>
      <c r="AA15" s="27"/>
    </row>
    <row r="16" spans="1:28" ht="14.6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200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204">
        <v>0</v>
      </c>
      <c r="AA16" s="27"/>
    </row>
    <row r="17" spans="1:27" ht="14.6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202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6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202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6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202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6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02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0</v>
      </c>
      <c r="AA20" s="27"/>
    </row>
    <row r="21" spans="1:27" ht="14.6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02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0</v>
      </c>
      <c r="AA21" s="27"/>
    </row>
    <row r="22" spans="1:27" ht="14.6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02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6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200"/>
      <c r="P23" s="25" t="s">
        <v>342</v>
      </c>
      <c r="Q23" s="26"/>
      <c r="R23" s="234" t="s">
        <v>99</v>
      </c>
      <c r="S23" s="235"/>
      <c r="T23" s="235"/>
      <c r="U23" s="235"/>
      <c r="V23" s="235"/>
      <c r="W23" s="235"/>
      <c r="X23" s="235"/>
      <c r="Y23" s="235"/>
      <c r="Z23" s="30">
        <f>Z8+Z14</f>
        <v>1459869099</v>
      </c>
      <c r="AA23" s="31"/>
    </row>
    <row r="24" spans="1:27" ht="14.6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200"/>
      <c r="P24" s="25" t="s">
        <v>342</v>
      </c>
      <c r="Q24" s="26"/>
      <c r="R24" s="19" t="s">
        <v>320</v>
      </c>
      <c r="S24" s="209"/>
      <c r="T24" s="209"/>
      <c r="U24" s="209"/>
      <c r="V24" s="209"/>
      <c r="W24" s="209"/>
      <c r="X24" s="209"/>
      <c r="Y24" s="209"/>
      <c r="Z24" s="32"/>
      <c r="AA24" s="33"/>
    </row>
    <row r="25" spans="1:27" ht="14.6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200"/>
      <c r="P25" s="204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1960490779</v>
      </c>
      <c r="AA25" s="27"/>
    </row>
    <row r="26" spans="1:27" ht="14.6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200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-1459945811</v>
      </c>
      <c r="AA26" s="27"/>
    </row>
    <row r="27" spans="1:27" ht="14.6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200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6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200"/>
      <c r="P28" s="25" t="s">
        <v>344</v>
      </c>
      <c r="Q28" s="26"/>
      <c r="R28" s="236"/>
      <c r="S28" s="237"/>
      <c r="T28" s="237"/>
      <c r="U28" s="237"/>
      <c r="V28" s="237"/>
      <c r="W28" s="237"/>
      <c r="X28" s="237"/>
      <c r="Y28" s="237"/>
      <c r="Z28" s="25"/>
      <c r="AA28" s="27"/>
    </row>
    <row r="29" spans="1:27" ht="14.6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200"/>
      <c r="P29" s="25" t="s">
        <v>344</v>
      </c>
      <c r="Q29" s="26"/>
      <c r="R29" s="19"/>
      <c r="S29" s="209"/>
      <c r="T29" s="209"/>
      <c r="U29" s="209"/>
      <c r="V29" s="209"/>
      <c r="W29" s="209"/>
      <c r="X29" s="209"/>
      <c r="Y29" s="209"/>
      <c r="Z29" s="32"/>
      <c r="AA29" s="35"/>
    </row>
    <row r="30" spans="1:27" ht="14.6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200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6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200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6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200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6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200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6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200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6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202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6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202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6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202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6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200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6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200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6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200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6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200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6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200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6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200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6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200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6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200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6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200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6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200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6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200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6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200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6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200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6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200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6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200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6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200"/>
      <c r="P53" s="25">
        <f>SUM(P54:P62)</f>
        <v>-76712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6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200"/>
      <c r="P54" s="25">
        <v>-76712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6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200"/>
      <c r="P55" s="204">
        <v>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6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200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6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200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6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200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6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200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6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200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6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200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6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200"/>
      <c r="P62" s="25" t="s">
        <v>343</v>
      </c>
      <c r="Q62" s="26"/>
      <c r="R62" s="238" t="s">
        <v>127</v>
      </c>
      <c r="S62" s="239"/>
      <c r="T62" s="239"/>
      <c r="U62" s="239"/>
      <c r="V62" s="239"/>
      <c r="W62" s="239"/>
      <c r="X62" s="239"/>
      <c r="Y62" s="240"/>
      <c r="Z62" s="39">
        <f>Z25+Z26</f>
        <v>500544968</v>
      </c>
      <c r="AA62" s="40"/>
    </row>
    <row r="63" spans="1:27" ht="14.65" customHeight="1" thickBot="1" x14ac:dyDescent="0.2">
      <c r="A63" s="7" t="s">
        <v>1</v>
      </c>
      <c r="B63" s="7" t="s">
        <v>97</v>
      </c>
      <c r="D63" s="241" t="s">
        <v>2</v>
      </c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3"/>
      <c r="P63" s="41">
        <f>P8+P53</f>
        <v>1960414067</v>
      </c>
      <c r="Q63" s="42"/>
      <c r="R63" s="244" t="s">
        <v>321</v>
      </c>
      <c r="S63" s="245"/>
      <c r="T63" s="245"/>
      <c r="U63" s="245"/>
      <c r="V63" s="245"/>
      <c r="W63" s="245"/>
      <c r="X63" s="245"/>
      <c r="Y63" s="246"/>
      <c r="Z63" s="41">
        <f>Z23+Z62</f>
        <v>1960414067</v>
      </c>
      <c r="AA63" s="43"/>
    </row>
    <row r="64" spans="1:27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B74"/>
  <sheetViews>
    <sheetView showGridLines="0" view="pageBreakPreview" topLeftCell="K4" zoomScale="85" zoomScaleNormal="85" zoomScaleSheetLayoutView="85" workbookViewId="0">
      <selection activeCell="R62" sqref="R62:Y6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16384" width="9" style="9"/>
  </cols>
  <sheetData>
    <row r="1" spans="1:28" x14ac:dyDescent="0.15">
      <c r="D1" s="203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47" t="s">
        <v>341</v>
      </c>
      <c r="AA1" s="247"/>
    </row>
    <row r="2" spans="1:28" s="6" customFormat="1" ht="13.5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48" t="s">
        <v>338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</row>
    <row r="4" spans="1:28" ht="21" customHeight="1" x14ac:dyDescent="0.15">
      <c r="D4" s="249" t="s">
        <v>352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</row>
    <row r="5" spans="1:28" s="11" customFormat="1" ht="16.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210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244" t="s">
        <v>0</v>
      </c>
      <c r="E6" s="245"/>
      <c r="F6" s="245"/>
      <c r="G6" s="245"/>
      <c r="H6" s="245"/>
      <c r="I6" s="245"/>
      <c r="J6" s="245"/>
      <c r="K6" s="250"/>
      <c r="L6" s="250"/>
      <c r="M6" s="250"/>
      <c r="N6" s="250"/>
      <c r="O6" s="250"/>
      <c r="P6" s="251" t="s">
        <v>315</v>
      </c>
      <c r="Q6" s="252"/>
      <c r="R6" s="245" t="s">
        <v>0</v>
      </c>
      <c r="S6" s="245"/>
      <c r="T6" s="245"/>
      <c r="U6" s="245"/>
      <c r="V6" s="245"/>
      <c r="W6" s="245"/>
      <c r="X6" s="245"/>
      <c r="Y6" s="245"/>
      <c r="Z6" s="251" t="s">
        <v>315</v>
      </c>
      <c r="AA6" s="252"/>
    </row>
    <row r="7" spans="1:28" ht="14.6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200"/>
      <c r="P7" s="201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6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200"/>
      <c r="P8" s="25">
        <f>P9+P40</f>
        <v>0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0</v>
      </c>
      <c r="AA8" s="27"/>
    </row>
    <row r="9" spans="1:28" ht="14.6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200"/>
      <c r="P9" s="25">
        <f>P10+P26+P35</f>
        <v>0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6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200"/>
      <c r="P10" s="25">
        <f>SUM(P11:P25)</f>
        <v>0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6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200"/>
      <c r="P11" s="25">
        <v>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6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200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6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200"/>
      <c r="P13" s="25">
        <v>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6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200"/>
      <c r="P14" s="25">
        <v>0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10932717</v>
      </c>
      <c r="AA14" s="27"/>
    </row>
    <row r="15" spans="1:28" ht="14.6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200"/>
      <c r="P15" s="25">
        <v>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6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200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204">
        <v>10710010</v>
      </c>
      <c r="AA16" s="27"/>
    </row>
    <row r="17" spans="1:27" ht="14.6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202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6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202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6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202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6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02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222707</v>
      </c>
      <c r="AA20" s="27"/>
    </row>
    <row r="21" spans="1:27" ht="14.6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02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0</v>
      </c>
      <c r="AA21" s="27"/>
    </row>
    <row r="22" spans="1:27" ht="14.6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02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6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200"/>
      <c r="P23" s="25" t="s">
        <v>342</v>
      </c>
      <c r="Q23" s="26"/>
      <c r="R23" s="234" t="s">
        <v>99</v>
      </c>
      <c r="S23" s="235"/>
      <c r="T23" s="235"/>
      <c r="U23" s="235"/>
      <c r="V23" s="235"/>
      <c r="W23" s="235"/>
      <c r="X23" s="235"/>
      <c r="Y23" s="235"/>
      <c r="Z23" s="30">
        <f>Z8+Z14</f>
        <v>10932717</v>
      </c>
      <c r="AA23" s="31"/>
    </row>
    <row r="24" spans="1:27" ht="14.6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200"/>
      <c r="P24" s="25" t="s">
        <v>342</v>
      </c>
      <c r="Q24" s="26"/>
      <c r="R24" s="19" t="s">
        <v>320</v>
      </c>
      <c r="S24" s="209"/>
      <c r="T24" s="209"/>
      <c r="U24" s="209"/>
      <c r="V24" s="209"/>
      <c r="W24" s="209"/>
      <c r="X24" s="209"/>
      <c r="Y24" s="209"/>
      <c r="Z24" s="32"/>
      <c r="AA24" s="33"/>
    </row>
    <row r="25" spans="1:27" ht="14.6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200"/>
      <c r="P25" s="204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0</v>
      </c>
      <c r="AA25" s="27"/>
    </row>
    <row r="26" spans="1:27" ht="14.6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200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7933109</v>
      </c>
      <c r="AA26" s="27"/>
    </row>
    <row r="27" spans="1:27" ht="14.6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200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6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200"/>
      <c r="P28" s="25" t="s">
        <v>344</v>
      </c>
      <c r="Q28" s="26"/>
      <c r="R28" s="236"/>
      <c r="S28" s="237"/>
      <c r="T28" s="237"/>
      <c r="U28" s="237"/>
      <c r="V28" s="237"/>
      <c r="W28" s="237"/>
      <c r="X28" s="237"/>
      <c r="Y28" s="237"/>
      <c r="Z28" s="25"/>
      <c r="AA28" s="27"/>
    </row>
    <row r="29" spans="1:27" ht="14.6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200"/>
      <c r="P29" s="25" t="s">
        <v>344</v>
      </c>
      <c r="Q29" s="26"/>
      <c r="R29" s="19"/>
      <c r="S29" s="209"/>
      <c r="T29" s="209"/>
      <c r="U29" s="209"/>
      <c r="V29" s="209"/>
      <c r="W29" s="209"/>
      <c r="X29" s="209"/>
      <c r="Y29" s="209"/>
      <c r="Z29" s="32"/>
      <c r="AA29" s="35"/>
    </row>
    <row r="30" spans="1:27" ht="14.6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200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6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200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6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200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6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200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6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200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6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202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6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202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6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202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6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200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6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200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6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200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6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200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6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200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6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200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6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200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6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200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6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200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6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200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6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200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6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200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6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200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6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200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6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200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6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200"/>
      <c r="P53" s="25">
        <f>SUM(P54:P62)</f>
        <v>18865826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6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200"/>
      <c r="P54" s="25">
        <v>18839254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6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200"/>
      <c r="P55" s="204">
        <v>26572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6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200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6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200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6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200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6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200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6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200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6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200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6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200"/>
      <c r="P62" s="25" t="s">
        <v>343</v>
      </c>
      <c r="Q62" s="26"/>
      <c r="R62" s="238" t="s">
        <v>127</v>
      </c>
      <c r="S62" s="239"/>
      <c r="T62" s="239"/>
      <c r="U62" s="239"/>
      <c r="V62" s="239"/>
      <c r="W62" s="239"/>
      <c r="X62" s="239"/>
      <c r="Y62" s="240"/>
      <c r="Z62" s="39">
        <f>Z25+Z26</f>
        <v>7933109</v>
      </c>
      <c r="AA62" s="40"/>
    </row>
    <row r="63" spans="1:27" ht="14.65" customHeight="1" thickBot="1" x14ac:dyDescent="0.2">
      <c r="A63" s="7" t="s">
        <v>1</v>
      </c>
      <c r="B63" s="7" t="s">
        <v>97</v>
      </c>
      <c r="D63" s="241" t="s">
        <v>2</v>
      </c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3"/>
      <c r="P63" s="41">
        <f>P8+P53</f>
        <v>18865826</v>
      </c>
      <c r="Q63" s="42"/>
      <c r="R63" s="244" t="s">
        <v>321</v>
      </c>
      <c r="S63" s="245"/>
      <c r="T63" s="245"/>
      <c r="U63" s="245"/>
      <c r="V63" s="245"/>
      <c r="W63" s="245"/>
      <c r="X63" s="245"/>
      <c r="Y63" s="246"/>
      <c r="Z63" s="41">
        <f>Z23+Z62</f>
        <v>18865826</v>
      </c>
      <c r="AA63" s="43"/>
    </row>
    <row r="64" spans="1:27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B74"/>
  <sheetViews>
    <sheetView showGridLines="0" view="pageBreakPreview" topLeftCell="L4" zoomScale="85" zoomScaleNormal="85" zoomScaleSheetLayoutView="85" workbookViewId="0">
      <selection activeCell="R62" sqref="R62:Y6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16384" width="9" style="9"/>
  </cols>
  <sheetData>
    <row r="1" spans="1:28" x14ac:dyDescent="0.15">
      <c r="D1" s="203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47" t="s">
        <v>341</v>
      </c>
      <c r="AA1" s="247"/>
    </row>
    <row r="2" spans="1:28" s="6" customFormat="1" ht="13.5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48" t="s">
        <v>338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</row>
    <row r="4" spans="1:28" ht="21" customHeight="1" x14ac:dyDescent="0.15">
      <c r="D4" s="249" t="s">
        <v>352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</row>
    <row r="5" spans="1:28" s="11" customFormat="1" ht="16.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210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244" t="s">
        <v>0</v>
      </c>
      <c r="E6" s="245"/>
      <c r="F6" s="245"/>
      <c r="G6" s="245"/>
      <c r="H6" s="245"/>
      <c r="I6" s="245"/>
      <c r="J6" s="245"/>
      <c r="K6" s="250"/>
      <c r="L6" s="250"/>
      <c r="M6" s="250"/>
      <c r="N6" s="250"/>
      <c r="O6" s="250"/>
      <c r="P6" s="251" t="s">
        <v>315</v>
      </c>
      <c r="Q6" s="252"/>
      <c r="R6" s="245" t="s">
        <v>0</v>
      </c>
      <c r="S6" s="245"/>
      <c r="T6" s="245"/>
      <c r="U6" s="245"/>
      <c r="V6" s="245"/>
      <c r="W6" s="245"/>
      <c r="X6" s="245"/>
      <c r="Y6" s="245"/>
      <c r="Z6" s="251" t="s">
        <v>315</v>
      </c>
      <c r="AA6" s="252"/>
    </row>
    <row r="7" spans="1:28" ht="14.6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200"/>
      <c r="P7" s="201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6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200"/>
      <c r="P8" s="25">
        <f>P9+P40</f>
        <v>380272767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31100000</v>
      </c>
      <c r="AA8" s="27"/>
    </row>
    <row r="9" spans="1:28" ht="14.6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200"/>
      <c r="P9" s="25">
        <f>P10+P26+P35</f>
        <v>380272767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31100000</v>
      </c>
      <c r="AA9" s="27"/>
    </row>
    <row r="10" spans="1:28" ht="14.6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200"/>
      <c r="P10" s="25">
        <f>SUM(P11:P25)</f>
        <v>380272740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6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200"/>
      <c r="P11" s="25">
        <v>392494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6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200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6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200"/>
      <c r="P13" s="25">
        <v>269758150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6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200"/>
      <c r="P14" s="25">
        <v>-222698864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14412580</v>
      </c>
      <c r="AA14" s="27"/>
    </row>
    <row r="15" spans="1:28" ht="14.6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200"/>
      <c r="P15" s="25">
        <v>1051993500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12400000</v>
      </c>
      <c r="AA15" s="27"/>
    </row>
    <row r="16" spans="1:28" ht="14.6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200"/>
      <c r="P16" s="25">
        <v>-719172540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204">
        <v>2012580</v>
      </c>
      <c r="AA16" s="27"/>
    </row>
    <row r="17" spans="1:27" ht="14.6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202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6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202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6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202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6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02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0</v>
      </c>
      <c r="AA20" s="27"/>
    </row>
    <row r="21" spans="1:27" ht="14.6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02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0</v>
      </c>
      <c r="AA21" s="27"/>
    </row>
    <row r="22" spans="1:27" ht="14.6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02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6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200"/>
      <c r="P23" s="25" t="s">
        <v>342</v>
      </c>
      <c r="Q23" s="26"/>
      <c r="R23" s="234" t="s">
        <v>99</v>
      </c>
      <c r="S23" s="235"/>
      <c r="T23" s="235"/>
      <c r="U23" s="235"/>
      <c r="V23" s="235"/>
      <c r="W23" s="235"/>
      <c r="X23" s="235"/>
      <c r="Y23" s="235"/>
      <c r="Z23" s="30">
        <f>Z8+Z14</f>
        <v>45512580</v>
      </c>
      <c r="AA23" s="31"/>
    </row>
    <row r="24" spans="1:27" ht="14.6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200"/>
      <c r="P24" s="25" t="s">
        <v>342</v>
      </c>
      <c r="Q24" s="26"/>
      <c r="R24" s="19" t="s">
        <v>320</v>
      </c>
      <c r="S24" s="209"/>
      <c r="T24" s="209"/>
      <c r="U24" s="209"/>
      <c r="V24" s="209"/>
      <c r="W24" s="209"/>
      <c r="X24" s="209"/>
      <c r="Y24" s="209"/>
      <c r="Z24" s="32"/>
      <c r="AA24" s="33"/>
    </row>
    <row r="25" spans="1:27" ht="14.6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200"/>
      <c r="P25" s="204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380272767</v>
      </c>
      <c r="AA25" s="27"/>
    </row>
    <row r="26" spans="1:27" ht="14.6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200"/>
      <c r="P26" s="25">
        <f>SUM(P27:P34)</f>
        <v>27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-33110676</v>
      </c>
      <c r="AA26" s="27"/>
    </row>
    <row r="27" spans="1:27" ht="14.6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200"/>
      <c r="P27" s="25">
        <v>27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6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200"/>
      <c r="P28" s="25" t="s">
        <v>344</v>
      </c>
      <c r="Q28" s="26"/>
      <c r="R28" s="236"/>
      <c r="S28" s="237"/>
      <c r="T28" s="237"/>
      <c r="U28" s="237"/>
      <c r="V28" s="237"/>
      <c r="W28" s="237"/>
      <c r="X28" s="237"/>
      <c r="Y28" s="237"/>
      <c r="Z28" s="25"/>
      <c r="AA28" s="27"/>
    </row>
    <row r="29" spans="1:27" ht="14.6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200"/>
      <c r="P29" s="25" t="s">
        <v>344</v>
      </c>
      <c r="Q29" s="26"/>
      <c r="R29" s="19"/>
      <c r="S29" s="209"/>
      <c r="T29" s="209"/>
      <c r="U29" s="209"/>
      <c r="V29" s="209"/>
      <c r="W29" s="209"/>
      <c r="X29" s="209"/>
      <c r="Y29" s="209"/>
      <c r="Z29" s="32"/>
      <c r="AA29" s="35"/>
    </row>
    <row r="30" spans="1:27" ht="14.6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200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6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200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6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200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6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200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6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200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6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202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6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202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6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202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6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200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6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200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6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200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6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200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6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200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6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200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6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200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6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200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6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200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6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200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6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200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6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200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6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200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6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200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6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200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6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200"/>
      <c r="P53" s="25">
        <f>SUM(P54:P62)</f>
        <v>12401904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6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200"/>
      <c r="P54" s="25">
        <v>12401904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6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200"/>
      <c r="P55" s="204">
        <v>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6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200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6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200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6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200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6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200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6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200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6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200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6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200"/>
      <c r="P62" s="25" t="s">
        <v>343</v>
      </c>
      <c r="Q62" s="26"/>
      <c r="R62" s="238" t="s">
        <v>127</v>
      </c>
      <c r="S62" s="239"/>
      <c r="T62" s="239"/>
      <c r="U62" s="239"/>
      <c r="V62" s="239"/>
      <c r="W62" s="239"/>
      <c r="X62" s="239"/>
      <c r="Y62" s="240"/>
      <c r="Z62" s="39">
        <f>Z25+Z26</f>
        <v>347162091</v>
      </c>
      <c r="AA62" s="40"/>
    </row>
    <row r="63" spans="1:27" ht="14.65" customHeight="1" thickBot="1" x14ac:dyDescent="0.2">
      <c r="A63" s="7" t="s">
        <v>1</v>
      </c>
      <c r="B63" s="7" t="s">
        <v>97</v>
      </c>
      <c r="D63" s="241" t="s">
        <v>2</v>
      </c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3"/>
      <c r="P63" s="41">
        <f>P8+P53</f>
        <v>392674671</v>
      </c>
      <c r="Q63" s="42"/>
      <c r="R63" s="244" t="s">
        <v>321</v>
      </c>
      <c r="S63" s="245"/>
      <c r="T63" s="245"/>
      <c r="U63" s="245"/>
      <c r="V63" s="245"/>
      <c r="W63" s="245"/>
      <c r="X63" s="245"/>
      <c r="Y63" s="246"/>
      <c r="Z63" s="41">
        <f>Z23+Z62</f>
        <v>392674671</v>
      </c>
      <c r="AA63" s="43"/>
    </row>
    <row r="64" spans="1:27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B74"/>
  <sheetViews>
    <sheetView showGridLines="0" view="pageBreakPreview" topLeftCell="L13" zoomScale="85" zoomScaleNormal="85" zoomScaleSheetLayoutView="85" workbookViewId="0">
      <selection activeCell="R62" sqref="R62:Y6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16384" width="9" style="9"/>
  </cols>
  <sheetData>
    <row r="1" spans="1:28" x14ac:dyDescent="0.15">
      <c r="D1" s="203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47" t="s">
        <v>341</v>
      </c>
      <c r="AA1" s="247"/>
    </row>
    <row r="2" spans="1:28" s="6" customFormat="1" ht="13.5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48" t="s">
        <v>338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</row>
    <row r="4" spans="1:28" ht="21" customHeight="1" x14ac:dyDescent="0.15">
      <c r="D4" s="249" t="s">
        <v>352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</row>
    <row r="5" spans="1:28" s="11" customFormat="1" ht="16.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210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244" t="s">
        <v>0</v>
      </c>
      <c r="E6" s="245"/>
      <c r="F6" s="245"/>
      <c r="G6" s="245"/>
      <c r="H6" s="245"/>
      <c r="I6" s="245"/>
      <c r="J6" s="245"/>
      <c r="K6" s="250"/>
      <c r="L6" s="250"/>
      <c r="M6" s="250"/>
      <c r="N6" s="250"/>
      <c r="O6" s="250"/>
      <c r="P6" s="251" t="s">
        <v>315</v>
      </c>
      <c r="Q6" s="252"/>
      <c r="R6" s="245" t="s">
        <v>0</v>
      </c>
      <c r="S6" s="245"/>
      <c r="T6" s="245"/>
      <c r="U6" s="245"/>
      <c r="V6" s="245"/>
      <c r="W6" s="245"/>
      <c r="X6" s="245"/>
      <c r="Y6" s="245"/>
      <c r="Z6" s="251" t="s">
        <v>315</v>
      </c>
      <c r="AA6" s="252"/>
    </row>
    <row r="7" spans="1:28" ht="14.6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200"/>
      <c r="P7" s="201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6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200"/>
      <c r="P8" s="25">
        <f>P9+P40</f>
        <v>56212196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1899686</v>
      </c>
      <c r="AA8" s="27"/>
    </row>
    <row r="9" spans="1:28" ht="14.6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200"/>
      <c r="P9" s="25">
        <f>P10+P26+P35</f>
        <v>56212196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6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200"/>
      <c r="P10" s="25">
        <f>SUM(P11:P25)</f>
        <v>56212193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6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200"/>
      <c r="P11" s="25">
        <v>27214637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1899686</v>
      </c>
      <c r="AA11" s="27"/>
    </row>
    <row r="12" spans="1:28" ht="14.6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200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6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200"/>
      <c r="P13" s="25">
        <v>1214936611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6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200"/>
      <c r="P14" s="25">
        <v>-1187693159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19169619</v>
      </c>
      <c r="AA14" s="27"/>
    </row>
    <row r="15" spans="1:28" ht="14.6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200"/>
      <c r="P15" s="25">
        <v>54814276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6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200"/>
      <c r="P16" s="25">
        <v>-53060172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204">
        <v>16054871</v>
      </c>
      <c r="AA16" s="27"/>
    </row>
    <row r="17" spans="1:27" ht="14.6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202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6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202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6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202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6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02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2039661</v>
      </c>
      <c r="AA20" s="27"/>
    </row>
    <row r="21" spans="1:27" ht="14.6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02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1075087</v>
      </c>
      <c r="AA21" s="27"/>
    </row>
    <row r="22" spans="1:27" ht="14.6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02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6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200"/>
      <c r="P23" s="25" t="s">
        <v>342</v>
      </c>
      <c r="Q23" s="26"/>
      <c r="R23" s="234" t="s">
        <v>99</v>
      </c>
      <c r="S23" s="235"/>
      <c r="T23" s="235"/>
      <c r="U23" s="235"/>
      <c r="V23" s="235"/>
      <c r="W23" s="235"/>
      <c r="X23" s="235"/>
      <c r="Y23" s="235"/>
      <c r="Z23" s="30">
        <f>Z8+Z14</f>
        <v>21069305</v>
      </c>
      <c r="AA23" s="31"/>
    </row>
    <row r="24" spans="1:27" ht="14.6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200"/>
      <c r="P24" s="25" t="s">
        <v>342</v>
      </c>
      <c r="Q24" s="26"/>
      <c r="R24" s="19" t="s">
        <v>320</v>
      </c>
      <c r="S24" s="209"/>
      <c r="T24" s="209"/>
      <c r="U24" s="209"/>
      <c r="V24" s="209"/>
      <c r="W24" s="209"/>
      <c r="X24" s="209"/>
      <c r="Y24" s="209"/>
      <c r="Z24" s="32"/>
      <c r="AA24" s="33"/>
    </row>
    <row r="25" spans="1:27" ht="14.6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200"/>
      <c r="P25" s="204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56212196</v>
      </c>
      <c r="AA25" s="27"/>
    </row>
    <row r="26" spans="1:27" ht="14.6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200"/>
      <c r="P26" s="25">
        <f>SUM(P27:P34)</f>
        <v>3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27866795</v>
      </c>
      <c r="AA26" s="27"/>
    </row>
    <row r="27" spans="1:27" ht="14.6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200"/>
      <c r="P27" s="25">
        <v>3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6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200"/>
      <c r="P28" s="25" t="s">
        <v>344</v>
      </c>
      <c r="Q28" s="26"/>
      <c r="R28" s="236"/>
      <c r="S28" s="237"/>
      <c r="T28" s="237"/>
      <c r="U28" s="237"/>
      <c r="V28" s="237"/>
      <c r="W28" s="237"/>
      <c r="X28" s="237"/>
      <c r="Y28" s="237"/>
      <c r="Z28" s="25"/>
      <c r="AA28" s="27"/>
    </row>
    <row r="29" spans="1:27" ht="14.6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200"/>
      <c r="P29" s="25" t="s">
        <v>344</v>
      </c>
      <c r="Q29" s="26"/>
      <c r="R29" s="19"/>
      <c r="S29" s="209"/>
      <c r="T29" s="209"/>
      <c r="U29" s="209"/>
      <c r="V29" s="209"/>
      <c r="W29" s="209"/>
      <c r="X29" s="209"/>
      <c r="Y29" s="209"/>
      <c r="Z29" s="32"/>
      <c r="AA29" s="35"/>
    </row>
    <row r="30" spans="1:27" ht="14.6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200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6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200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6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200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6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200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6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200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6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202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6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202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6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202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6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200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6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200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6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200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6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200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6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200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6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200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6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200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6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200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6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200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6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200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6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200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6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200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6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200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6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200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6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200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6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200"/>
      <c r="P53" s="25">
        <f>SUM(P54:P62)</f>
        <v>48936100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6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200"/>
      <c r="P54" s="25">
        <v>48931282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6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200"/>
      <c r="P55" s="204">
        <v>4818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6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200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6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200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6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200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6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200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6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200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6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200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6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200"/>
      <c r="P62" s="25" t="s">
        <v>343</v>
      </c>
      <c r="Q62" s="26"/>
      <c r="R62" s="238" t="s">
        <v>127</v>
      </c>
      <c r="S62" s="239"/>
      <c r="T62" s="239"/>
      <c r="U62" s="239"/>
      <c r="V62" s="239"/>
      <c r="W62" s="239"/>
      <c r="X62" s="239"/>
      <c r="Y62" s="240"/>
      <c r="Z62" s="39">
        <f>Z25+Z26</f>
        <v>84078991</v>
      </c>
      <c r="AA62" s="40"/>
    </row>
    <row r="63" spans="1:27" ht="14.65" customHeight="1" thickBot="1" x14ac:dyDescent="0.2">
      <c r="A63" s="7" t="s">
        <v>1</v>
      </c>
      <c r="B63" s="7" t="s">
        <v>97</v>
      </c>
      <c r="D63" s="241" t="s">
        <v>2</v>
      </c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3"/>
      <c r="P63" s="41">
        <f>P8+P53</f>
        <v>105148296</v>
      </c>
      <c r="Q63" s="42"/>
      <c r="R63" s="244" t="s">
        <v>321</v>
      </c>
      <c r="S63" s="245"/>
      <c r="T63" s="245"/>
      <c r="U63" s="245"/>
      <c r="V63" s="245"/>
      <c r="W63" s="245"/>
      <c r="X63" s="245"/>
      <c r="Y63" s="246"/>
      <c r="Z63" s="41">
        <f>Z23+Z62</f>
        <v>105148296</v>
      </c>
      <c r="AA63" s="43"/>
    </row>
    <row r="64" spans="1:27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B74"/>
  <sheetViews>
    <sheetView showGridLines="0" view="pageBreakPreview" topLeftCell="L19" zoomScale="85" zoomScaleNormal="85" zoomScaleSheetLayoutView="85" workbookViewId="0">
      <selection activeCell="R62" sqref="R62:Y6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16384" width="9" style="9"/>
  </cols>
  <sheetData>
    <row r="1" spans="1:28" x14ac:dyDescent="0.15">
      <c r="D1" s="203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47" t="s">
        <v>341</v>
      </c>
      <c r="AA1" s="247"/>
    </row>
    <row r="2" spans="1:28" s="6" customFormat="1" ht="13.5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48" t="s">
        <v>338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</row>
    <row r="4" spans="1:28" ht="21" customHeight="1" x14ac:dyDescent="0.15">
      <c r="D4" s="249" t="s">
        <v>352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</row>
    <row r="5" spans="1:28" s="11" customFormat="1" ht="16.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210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244" t="s">
        <v>0</v>
      </c>
      <c r="E6" s="245"/>
      <c r="F6" s="245"/>
      <c r="G6" s="245"/>
      <c r="H6" s="245"/>
      <c r="I6" s="245"/>
      <c r="J6" s="245"/>
      <c r="K6" s="250"/>
      <c r="L6" s="250"/>
      <c r="M6" s="250"/>
      <c r="N6" s="250"/>
      <c r="O6" s="250"/>
      <c r="P6" s="251" t="s">
        <v>315</v>
      </c>
      <c r="Q6" s="252"/>
      <c r="R6" s="245" t="s">
        <v>0</v>
      </c>
      <c r="S6" s="245"/>
      <c r="T6" s="245"/>
      <c r="U6" s="245"/>
      <c r="V6" s="245"/>
      <c r="W6" s="245"/>
      <c r="X6" s="245"/>
      <c r="Y6" s="245"/>
      <c r="Z6" s="251" t="s">
        <v>315</v>
      </c>
      <c r="AA6" s="252"/>
    </row>
    <row r="7" spans="1:28" ht="14.6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200"/>
      <c r="P7" s="201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6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200"/>
      <c r="P8" s="25">
        <f>P9+P40</f>
        <v>26000000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0</v>
      </c>
      <c r="AA8" s="27"/>
    </row>
    <row r="9" spans="1:28" ht="14.6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200"/>
      <c r="P9" s="25">
        <f>P10+P26+P35</f>
        <v>0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6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200"/>
      <c r="P10" s="25">
        <f>SUM(P11:P25)</f>
        <v>0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6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200"/>
      <c r="P11" s="25">
        <v>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6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200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6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200"/>
      <c r="P13" s="25">
        <v>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6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200"/>
      <c r="P14" s="25">
        <v>0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29380224</v>
      </c>
      <c r="AA14" s="27"/>
    </row>
    <row r="15" spans="1:28" ht="14.6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200"/>
      <c r="P15" s="25">
        <v>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6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200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204">
        <v>29380224</v>
      </c>
      <c r="AA16" s="27"/>
    </row>
    <row r="17" spans="1:27" ht="14.6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202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6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202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6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202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6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02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0</v>
      </c>
      <c r="AA20" s="27"/>
    </row>
    <row r="21" spans="1:27" ht="14.6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02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0</v>
      </c>
      <c r="AA21" s="27"/>
    </row>
    <row r="22" spans="1:27" ht="14.6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02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6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200"/>
      <c r="P23" s="25" t="s">
        <v>342</v>
      </c>
      <c r="Q23" s="26"/>
      <c r="R23" s="234" t="s">
        <v>99</v>
      </c>
      <c r="S23" s="235"/>
      <c r="T23" s="235"/>
      <c r="U23" s="235"/>
      <c r="V23" s="235"/>
      <c r="W23" s="235"/>
      <c r="X23" s="235"/>
      <c r="Y23" s="235"/>
      <c r="Z23" s="30">
        <f>Z8+Z14</f>
        <v>29380224</v>
      </c>
      <c r="AA23" s="31"/>
    </row>
    <row r="24" spans="1:27" ht="14.6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200"/>
      <c r="P24" s="25" t="s">
        <v>342</v>
      </c>
      <c r="Q24" s="26"/>
      <c r="R24" s="19" t="s">
        <v>320</v>
      </c>
      <c r="S24" s="209"/>
      <c r="T24" s="209"/>
      <c r="U24" s="209"/>
      <c r="V24" s="209"/>
      <c r="W24" s="209"/>
      <c r="X24" s="209"/>
      <c r="Y24" s="209"/>
      <c r="Z24" s="32"/>
      <c r="AA24" s="33"/>
    </row>
    <row r="25" spans="1:27" ht="14.6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200"/>
      <c r="P25" s="204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26000000</v>
      </c>
      <c r="AA25" s="27"/>
    </row>
    <row r="26" spans="1:27" ht="14.6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200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35060645</v>
      </c>
      <c r="AA26" s="27"/>
    </row>
    <row r="27" spans="1:27" ht="14.6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200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6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200"/>
      <c r="P28" s="25" t="s">
        <v>344</v>
      </c>
      <c r="Q28" s="26"/>
      <c r="R28" s="236"/>
      <c r="S28" s="237"/>
      <c r="T28" s="237"/>
      <c r="U28" s="237"/>
      <c r="V28" s="237"/>
      <c r="W28" s="237"/>
      <c r="X28" s="237"/>
      <c r="Y28" s="237"/>
      <c r="Z28" s="25"/>
      <c r="AA28" s="27"/>
    </row>
    <row r="29" spans="1:27" ht="14.6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200"/>
      <c r="P29" s="25" t="s">
        <v>344</v>
      </c>
      <c r="Q29" s="26"/>
      <c r="R29" s="19"/>
      <c r="S29" s="209"/>
      <c r="T29" s="209"/>
      <c r="U29" s="209"/>
      <c r="V29" s="209"/>
      <c r="W29" s="209"/>
      <c r="X29" s="209"/>
      <c r="Y29" s="209"/>
      <c r="Z29" s="32"/>
      <c r="AA29" s="35"/>
    </row>
    <row r="30" spans="1:27" ht="14.6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200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6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200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6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200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6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200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6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200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6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202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6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202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6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202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6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200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6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200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6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200"/>
      <c r="P40" s="25">
        <f>SUM(P41,P45:P48,P51:P52)</f>
        <v>26000000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6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200"/>
      <c r="P41" s="25">
        <f>SUM(P42:P44)</f>
        <v>26000000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6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200"/>
      <c r="P42" s="25">
        <v>26000000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6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200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6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200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6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200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6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200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6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200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6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200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6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200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6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200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6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200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6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200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6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200"/>
      <c r="P53" s="25">
        <f>SUM(P54:P62)</f>
        <v>64440869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6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200"/>
      <c r="P54" s="25">
        <v>64440869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6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200"/>
      <c r="P55" s="204">
        <v>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6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200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6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200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6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200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6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200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6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200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6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200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6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200"/>
      <c r="P62" s="25" t="s">
        <v>343</v>
      </c>
      <c r="Q62" s="26"/>
      <c r="R62" s="238" t="s">
        <v>127</v>
      </c>
      <c r="S62" s="239"/>
      <c r="T62" s="239"/>
      <c r="U62" s="239"/>
      <c r="V62" s="239"/>
      <c r="W62" s="239"/>
      <c r="X62" s="239"/>
      <c r="Y62" s="240"/>
      <c r="Z62" s="39">
        <f>Z25+Z26</f>
        <v>61060645</v>
      </c>
      <c r="AA62" s="40"/>
    </row>
    <row r="63" spans="1:27" ht="14.65" customHeight="1" thickBot="1" x14ac:dyDescent="0.2">
      <c r="A63" s="7" t="s">
        <v>1</v>
      </c>
      <c r="B63" s="7" t="s">
        <v>97</v>
      </c>
      <c r="D63" s="241" t="s">
        <v>2</v>
      </c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3"/>
      <c r="P63" s="41">
        <f>P8+P53</f>
        <v>90440869</v>
      </c>
      <c r="Q63" s="42"/>
      <c r="R63" s="244" t="s">
        <v>321</v>
      </c>
      <c r="S63" s="245"/>
      <c r="T63" s="245"/>
      <c r="U63" s="245"/>
      <c r="V63" s="245"/>
      <c r="W63" s="245"/>
      <c r="X63" s="245"/>
      <c r="Y63" s="246"/>
      <c r="Z63" s="41">
        <f>Z23+Z62</f>
        <v>90440869</v>
      </c>
      <c r="AA63" s="43"/>
    </row>
    <row r="64" spans="1:27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B74"/>
  <sheetViews>
    <sheetView showGridLines="0" view="pageBreakPreview" topLeftCell="L10" zoomScale="85" zoomScaleNormal="85" zoomScaleSheetLayoutView="85" workbookViewId="0">
      <selection activeCell="R62" sqref="R62:Y6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16384" width="9" style="9"/>
  </cols>
  <sheetData>
    <row r="1" spans="1:28" x14ac:dyDescent="0.15">
      <c r="D1" s="203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47" t="s">
        <v>341</v>
      </c>
      <c r="AA1" s="247"/>
    </row>
    <row r="2" spans="1:28" s="6" customFormat="1" ht="13.5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48" t="s">
        <v>338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</row>
    <row r="4" spans="1:28" ht="21" customHeight="1" x14ac:dyDescent="0.15">
      <c r="D4" s="249" t="s">
        <v>352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</row>
    <row r="5" spans="1:28" s="11" customFormat="1" ht="16.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210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244" t="s">
        <v>0</v>
      </c>
      <c r="E6" s="245"/>
      <c r="F6" s="245"/>
      <c r="G6" s="245"/>
      <c r="H6" s="245"/>
      <c r="I6" s="245"/>
      <c r="J6" s="245"/>
      <c r="K6" s="250"/>
      <c r="L6" s="250"/>
      <c r="M6" s="250"/>
      <c r="N6" s="250"/>
      <c r="O6" s="250"/>
      <c r="P6" s="251" t="s">
        <v>315</v>
      </c>
      <c r="Q6" s="252"/>
      <c r="R6" s="245" t="s">
        <v>0</v>
      </c>
      <c r="S6" s="245"/>
      <c r="T6" s="245"/>
      <c r="U6" s="245"/>
      <c r="V6" s="245"/>
      <c r="W6" s="245"/>
      <c r="X6" s="245"/>
      <c r="Y6" s="245"/>
      <c r="Z6" s="251" t="s">
        <v>315</v>
      </c>
      <c r="AA6" s="252"/>
    </row>
    <row r="7" spans="1:28" ht="14.6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200"/>
      <c r="P7" s="201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6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200"/>
      <c r="P8" s="25">
        <f>P9+P40</f>
        <v>188552298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1899686</v>
      </c>
      <c r="AA8" s="27"/>
    </row>
    <row r="9" spans="1:28" ht="14.6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200"/>
      <c r="P9" s="25">
        <f>P10+P26+P35</f>
        <v>188552298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6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200"/>
      <c r="P10" s="25">
        <f>SUM(P11:P25)</f>
        <v>188552298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6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200"/>
      <c r="P11" s="25">
        <v>3753400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1899686</v>
      </c>
      <c r="AA11" s="27"/>
    </row>
    <row r="12" spans="1:28" ht="14.6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200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6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200"/>
      <c r="P13" s="25">
        <v>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6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200"/>
      <c r="P14" s="25">
        <v>0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5654376</v>
      </c>
      <c r="AA14" s="27"/>
    </row>
    <row r="15" spans="1:28" ht="14.6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200"/>
      <c r="P15" s="25">
        <v>259366050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6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200"/>
      <c r="P16" s="25">
        <v>-80669152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204">
        <v>2102508</v>
      </c>
      <c r="AA16" s="27"/>
    </row>
    <row r="17" spans="1:27" ht="14.6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202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6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202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6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202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6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02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2545091</v>
      </c>
      <c r="AA20" s="27"/>
    </row>
    <row r="21" spans="1:27" ht="14.6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02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1006777</v>
      </c>
      <c r="AA21" s="27"/>
    </row>
    <row r="22" spans="1:27" ht="14.6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02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6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200"/>
      <c r="P23" s="25" t="s">
        <v>342</v>
      </c>
      <c r="Q23" s="26"/>
      <c r="R23" s="234" t="s">
        <v>99</v>
      </c>
      <c r="S23" s="235"/>
      <c r="T23" s="235"/>
      <c r="U23" s="235"/>
      <c r="V23" s="235"/>
      <c r="W23" s="235"/>
      <c r="X23" s="235"/>
      <c r="Y23" s="235"/>
      <c r="Z23" s="30">
        <f>Z8+Z14</f>
        <v>7554062</v>
      </c>
      <c r="AA23" s="31"/>
    </row>
    <row r="24" spans="1:27" ht="14.6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200"/>
      <c r="P24" s="25" t="s">
        <v>342</v>
      </c>
      <c r="Q24" s="26"/>
      <c r="R24" s="19" t="s">
        <v>320</v>
      </c>
      <c r="S24" s="209"/>
      <c r="T24" s="209"/>
      <c r="U24" s="209"/>
      <c r="V24" s="209"/>
      <c r="W24" s="209"/>
      <c r="X24" s="209"/>
      <c r="Y24" s="209"/>
      <c r="Z24" s="32"/>
      <c r="AA24" s="33"/>
    </row>
    <row r="25" spans="1:27" ht="14.6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200"/>
      <c r="P25" s="204">
        <v>6102000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188552298</v>
      </c>
      <c r="AA25" s="27"/>
    </row>
    <row r="26" spans="1:27" ht="14.6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200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1054294</v>
      </c>
      <c r="AA26" s="27"/>
    </row>
    <row r="27" spans="1:27" ht="14.6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200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6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200"/>
      <c r="P28" s="25" t="s">
        <v>344</v>
      </c>
      <c r="Q28" s="26"/>
      <c r="R28" s="236"/>
      <c r="S28" s="237"/>
      <c r="T28" s="237"/>
      <c r="U28" s="237"/>
      <c r="V28" s="237"/>
      <c r="W28" s="237"/>
      <c r="X28" s="237"/>
      <c r="Y28" s="237"/>
      <c r="Z28" s="25"/>
      <c r="AA28" s="27"/>
    </row>
    <row r="29" spans="1:27" ht="14.6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200"/>
      <c r="P29" s="25" t="s">
        <v>344</v>
      </c>
      <c r="Q29" s="26"/>
      <c r="R29" s="19"/>
      <c r="S29" s="209"/>
      <c r="T29" s="209"/>
      <c r="U29" s="209"/>
      <c r="V29" s="209"/>
      <c r="W29" s="209"/>
      <c r="X29" s="209"/>
      <c r="Y29" s="209"/>
      <c r="Z29" s="32"/>
      <c r="AA29" s="35"/>
    </row>
    <row r="30" spans="1:27" ht="14.6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200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6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200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6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200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6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200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6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200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6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202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6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202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6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202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6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200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6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200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6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200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6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200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6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200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6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200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6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200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6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200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6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200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6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200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6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200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6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200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6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200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6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200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6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200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6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200"/>
      <c r="P53" s="25">
        <f>SUM(P54:P62)</f>
        <v>8608356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6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200"/>
      <c r="P54" s="25">
        <v>8608356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6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200"/>
      <c r="P55" s="204">
        <v>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6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200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6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200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6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200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6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200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6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200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6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200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6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200"/>
      <c r="P62" s="25" t="s">
        <v>343</v>
      </c>
      <c r="Q62" s="26"/>
      <c r="R62" s="238" t="s">
        <v>127</v>
      </c>
      <c r="S62" s="239"/>
      <c r="T62" s="239"/>
      <c r="U62" s="239"/>
      <c r="V62" s="239"/>
      <c r="W62" s="239"/>
      <c r="X62" s="239"/>
      <c r="Y62" s="240"/>
      <c r="Z62" s="39">
        <f>Z25+Z26</f>
        <v>189606592</v>
      </c>
      <c r="AA62" s="40"/>
    </row>
    <row r="63" spans="1:27" ht="14.65" customHeight="1" thickBot="1" x14ac:dyDescent="0.2">
      <c r="A63" s="7" t="s">
        <v>1</v>
      </c>
      <c r="B63" s="7" t="s">
        <v>97</v>
      </c>
      <c r="D63" s="241" t="s">
        <v>2</v>
      </c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3"/>
      <c r="P63" s="41">
        <f>P8+P53</f>
        <v>197160654</v>
      </c>
      <c r="Q63" s="42"/>
      <c r="R63" s="244" t="s">
        <v>321</v>
      </c>
      <c r="S63" s="245"/>
      <c r="T63" s="245"/>
      <c r="U63" s="245"/>
      <c r="V63" s="245"/>
      <c r="W63" s="245"/>
      <c r="X63" s="245"/>
      <c r="Y63" s="246"/>
      <c r="Z63" s="41">
        <f>Z23+Z62</f>
        <v>197160654</v>
      </c>
      <c r="AA63" s="43"/>
    </row>
    <row r="64" spans="1:27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B74"/>
  <sheetViews>
    <sheetView showGridLines="0" view="pageBreakPreview" topLeftCell="L4" zoomScale="85" zoomScaleNormal="85" zoomScaleSheetLayoutView="85" workbookViewId="0">
      <selection activeCell="R62" sqref="R62:Y6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16384" width="9" style="9"/>
  </cols>
  <sheetData>
    <row r="1" spans="1:28" x14ac:dyDescent="0.15">
      <c r="D1" s="203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47" t="s">
        <v>341</v>
      </c>
      <c r="AA1" s="247"/>
    </row>
    <row r="2" spans="1:28" s="6" customFormat="1" ht="13.5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48" t="s">
        <v>338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</row>
    <row r="4" spans="1:28" ht="21" customHeight="1" x14ac:dyDescent="0.15">
      <c r="D4" s="249" t="s">
        <v>352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</row>
    <row r="5" spans="1:28" s="11" customFormat="1" ht="16.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210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244" t="s">
        <v>0</v>
      </c>
      <c r="E6" s="245"/>
      <c r="F6" s="245"/>
      <c r="G6" s="245"/>
      <c r="H6" s="245"/>
      <c r="I6" s="245"/>
      <c r="J6" s="245"/>
      <c r="K6" s="250"/>
      <c r="L6" s="250"/>
      <c r="M6" s="250"/>
      <c r="N6" s="250"/>
      <c r="O6" s="250"/>
      <c r="P6" s="251" t="s">
        <v>315</v>
      </c>
      <c r="Q6" s="252"/>
      <c r="R6" s="245" t="s">
        <v>0</v>
      </c>
      <c r="S6" s="245"/>
      <c r="T6" s="245"/>
      <c r="U6" s="245"/>
      <c r="V6" s="245"/>
      <c r="W6" s="245"/>
      <c r="X6" s="245"/>
      <c r="Y6" s="245"/>
      <c r="Z6" s="251" t="s">
        <v>315</v>
      </c>
      <c r="AA6" s="252"/>
    </row>
    <row r="7" spans="1:28" ht="14.6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200"/>
      <c r="P7" s="201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6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200"/>
      <c r="P8" s="25">
        <f>P9+P40</f>
        <v>0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0</v>
      </c>
      <c r="AA8" s="27"/>
    </row>
    <row r="9" spans="1:28" ht="14.6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200"/>
      <c r="P9" s="25">
        <f>P10+P26+P35</f>
        <v>0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6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200"/>
      <c r="P10" s="25">
        <f>SUM(P11:P25)</f>
        <v>0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6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200"/>
      <c r="P11" s="25">
        <v>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6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200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6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200"/>
      <c r="P13" s="25">
        <v>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6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200"/>
      <c r="P14" s="25">
        <v>0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63751130</v>
      </c>
      <c r="AA14" s="27"/>
    </row>
    <row r="15" spans="1:28" ht="14.6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200"/>
      <c r="P15" s="25">
        <v>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6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200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204">
        <v>63722517</v>
      </c>
      <c r="AA16" s="27"/>
    </row>
    <row r="17" spans="1:27" ht="14.6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202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6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202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6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202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6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02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0</v>
      </c>
      <c r="AA20" s="27"/>
    </row>
    <row r="21" spans="1:27" ht="14.6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02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28613</v>
      </c>
      <c r="AA21" s="27"/>
    </row>
    <row r="22" spans="1:27" ht="14.6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02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6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200"/>
      <c r="P23" s="25" t="s">
        <v>342</v>
      </c>
      <c r="Q23" s="26"/>
      <c r="R23" s="234" t="s">
        <v>99</v>
      </c>
      <c r="S23" s="235"/>
      <c r="T23" s="235"/>
      <c r="U23" s="235"/>
      <c r="V23" s="235"/>
      <c r="W23" s="235"/>
      <c r="X23" s="235"/>
      <c r="Y23" s="235"/>
      <c r="Z23" s="30">
        <f>Z8+Z14</f>
        <v>63751130</v>
      </c>
      <c r="AA23" s="31"/>
    </row>
    <row r="24" spans="1:27" ht="14.6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200"/>
      <c r="P24" s="25" t="s">
        <v>342</v>
      </c>
      <c r="Q24" s="26"/>
      <c r="R24" s="19" t="s">
        <v>320</v>
      </c>
      <c r="S24" s="209"/>
      <c r="T24" s="209"/>
      <c r="U24" s="209"/>
      <c r="V24" s="209"/>
      <c r="W24" s="209"/>
      <c r="X24" s="209"/>
      <c r="Y24" s="209"/>
      <c r="Z24" s="32"/>
      <c r="AA24" s="33"/>
    </row>
    <row r="25" spans="1:27" ht="14.6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200"/>
      <c r="P25" s="204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0</v>
      </c>
      <c r="AA25" s="27"/>
    </row>
    <row r="26" spans="1:27" ht="14.6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200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61068031</v>
      </c>
      <c r="AA26" s="27"/>
    </row>
    <row r="27" spans="1:27" ht="14.6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200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6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200"/>
      <c r="P28" s="25" t="s">
        <v>344</v>
      </c>
      <c r="Q28" s="26"/>
      <c r="R28" s="236"/>
      <c r="S28" s="237"/>
      <c r="T28" s="237"/>
      <c r="U28" s="237"/>
      <c r="V28" s="237"/>
      <c r="W28" s="237"/>
      <c r="X28" s="237"/>
      <c r="Y28" s="237"/>
      <c r="Z28" s="25"/>
      <c r="AA28" s="27"/>
    </row>
    <row r="29" spans="1:27" ht="14.6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200"/>
      <c r="P29" s="25" t="s">
        <v>344</v>
      </c>
      <c r="Q29" s="26"/>
      <c r="R29" s="19"/>
      <c r="S29" s="209"/>
      <c r="T29" s="209"/>
      <c r="U29" s="209"/>
      <c r="V29" s="209"/>
      <c r="W29" s="209"/>
      <c r="X29" s="209"/>
      <c r="Y29" s="209"/>
      <c r="Z29" s="32"/>
      <c r="AA29" s="35"/>
    </row>
    <row r="30" spans="1:27" ht="14.6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200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6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200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6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200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6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200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6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200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6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202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6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202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6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202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6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200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6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200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6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200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6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200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6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200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6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200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6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200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6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200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6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200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6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200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6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200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6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200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6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200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6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200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6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200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6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200"/>
      <c r="P53" s="25">
        <f>SUM(P54:P62)</f>
        <v>124819161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6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200"/>
      <c r="P54" s="25">
        <v>123134049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6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200"/>
      <c r="P55" s="204">
        <v>1685112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6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200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6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200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6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200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6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200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6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200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6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200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6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200"/>
      <c r="P62" s="25" t="s">
        <v>343</v>
      </c>
      <c r="Q62" s="26"/>
      <c r="R62" s="238" t="s">
        <v>127</v>
      </c>
      <c r="S62" s="239"/>
      <c r="T62" s="239"/>
      <c r="U62" s="239"/>
      <c r="V62" s="239"/>
      <c r="W62" s="239"/>
      <c r="X62" s="239"/>
      <c r="Y62" s="240"/>
      <c r="Z62" s="39">
        <f>Z25+Z26</f>
        <v>61068031</v>
      </c>
      <c r="AA62" s="40"/>
    </row>
    <row r="63" spans="1:27" ht="14.65" customHeight="1" thickBot="1" x14ac:dyDescent="0.2">
      <c r="A63" s="7" t="s">
        <v>1</v>
      </c>
      <c r="B63" s="7" t="s">
        <v>97</v>
      </c>
      <c r="D63" s="241" t="s">
        <v>2</v>
      </c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3"/>
      <c r="P63" s="41">
        <f>P8+P53</f>
        <v>124819161</v>
      </c>
      <c r="Q63" s="42"/>
      <c r="R63" s="244" t="s">
        <v>321</v>
      </c>
      <c r="S63" s="245"/>
      <c r="T63" s="245"/>
      <c r="U63" s="245"/>
      <c r="V63" s="245"/>
      <c r="W63" s="245"/>
      <c r="X63" s="245"/>
      <c r="Y63" s="246"/>
      <c r="Z63" s="41">
        <f>Z23+Z62</f>
        <v>124819161</v>
      </c>
      <c r="AA63" s="43"/>
    </row>
    <row r="64" spans="1:27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B74"/>
  <sheetViews>
    <sheetView showGridLines="0" view="pageBreakPreview" topLeftCell="L23" zoomScale="85" zoomScaleNormal="85" zoomScaleSheetLayoutView="85" workbookViewId="0">
      <selection activeCell="R62" sqref="R62:Y6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16384" width="9" style="9"/>
  </cols>
  <sheetData>
    <row r="1" spans="1:28" x14ac:dyDescent="0.15">
      <c r="D1" s="203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47" t="s">
        <v>341</v>
      </c>
      <c r="AA1" s="247"/>
    </row>
    <row r="2" spans="1:28" s="6" customFormat="1" ht="13.5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48" t="s">
        <v>338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</row>
    <row r="4" spans="1:28" ht="21" customHeight="1" x14ac:dyDescent="0.15">
      <c r="D4" s="249" t="s">
        <v>352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</row>
    <row r="5" spans="1:28" s="11" customFormat="1" ht="16.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210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244" t="s">
        <v>0</v>
      </c>
      <c r="E6" s="245"/>
      <c r="F6" s="245"/>
      <c r="G6" s="245"/>
      <c r="H6" s="245"/>
      <c r="I6" s="245"/>
      <c r="J6" s="245"/>
      <c r="K6" s="250"/>
      <c r="L6" s="250"/>
      <c r="M6" s="250"/>
      <c r="N6" s="250"/>
      <c r="O6" s="250"/>
      <c r="P6" s="251" t="s">
        <v>315</v>
      </c>
      <c r="Q6" s="252"/>
      <c r="R6" s="245" t="s">
        <v>0</v>
      </c>
      <c r="S6" s="245"/>
      <c r="T6" s="245"/>
      <c r="U6" s="245"/>
      <c r="V6" s="245"/>
      <c r="W6" s="245"/>
      <c r="X6" s="245"/>
      <c r="Y6" s="245"/>
      <c r="Z6" s="251" t="s">
        <v>315</v>
      </c>
      <c r="AA6" s="252"/>
    </row>
    <row r="7" spans="1:28" ht="14.6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200"/>
      <c r="P7" s="201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6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200"/>
      <c r="P8" s="25">
        <f>P9+P40</f>
        <v>101362993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0</v>
      </c>
      <c r="AA8" s="27"/>
    </row>
    <row r="9" spans="1:28" ht="14.6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200"/>
      <c r="P9" s="25">
        <f>P10+P26+P35</f>
        <v>101362993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6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200"/>
      <c r="P10" s="25">
        <f>SUM(P11:P25)</f>
        <v>101362993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04" t="s">
        <v>354</v>
      </c>
      <c r="AA10" s="27"/>
    </row>
    <row r="11" spans="1:28" ht="14.6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200"/>
      <c r="P11" s="25">
        <v>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6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200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6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200"/>
      <c r="P13" s="25">
        <v>267448500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6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200"/>
      <c r="P14" s="25">
        <v>-166085507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0</v>
      </c>
      <c r="AA14" s="27"/>
    </row>
    <row r="15" spans="1:28" ht="14.6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200"/>
      <c r="P15" s="25">
        <v>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6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200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204">
        <v>0</v>
      </c>
      <c r="AA16" s="27"/>
    </row>
    <row r="17" spans="1:27" ht="14.6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202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6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202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6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202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6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02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0</v>
      </c>
      <c r="AA20" s="27"/>
    </row>
    <row r="21" spans="1:27" ht="14.6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02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0</v>
      </c>
      <c r="AA21" s="27"/>
    </row>
    <row r="22" spans="1:27" ht="14.6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02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6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200"/>
      <c r="P23" s="25" t="s">
        <v>342</v>
      </c>
      <c r="Q23" s="26"/>
      <c r="R23" s="234" t="s">
        <v>99</v>
      </c>
      <c r="S23" s="235"/>
      <c r="T23" s="235"/>
      <c r="U23" s="235"/>
      <c r="V23" s="235"/>
      <c r="W23" s="235"/>
      <c r="X23" s="235"/>
      <c r="Y23" s="235"/>
      <c r="Z23" s="30">
        <f>Z8+Z14</f>
        <v>0</v>
      </c>
      <c r="AA23" s="31"/>
    </row>
    <row r="24" spans="1:27" ht="14.6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200"/>
      <c r="P24" s="25" t="s">
        <v>342</v>
      </c>
      <c r="Q24" s="26"/>
      <c r="R24" s="19" t="s">
        <v>320</v>
      </c>
      <c r="S24" s="209"/>
      <c r="T24" s="209"/>
      <c r="U24" s="209"/>
      <c r="V24" s="209"/>
      <c r="W24" s="209"/>
      <c r="X24" s="209"/>
      <c r="Y24" s="209"/>
      <c r="Z24" s="32"/>
      <c r="AA24" s="33"/>
    </row>
    <row r="25" spans="1:27" ht="14.6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200"/>
      <c r="P25" s="204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101362993</v>
      </c>
      <c r="AA25" s="27"/>
    </row>
    <row r="26" spans="1:27" ht="14.6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200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2661001</v>
      </c>
      <c r="AA26" s="27"/>
    </row>
    <row r="27" spans="1:27" ht="14.6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200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6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200"/>
      <c r="P28" s="25" t="s">
        <v>344</v>
      </c>
      <c r="Q28" s="26"/>
      <c r="R28" s="236"/>
      <c r="S28" s="237"/>
      <c r="T28" s="237"/>
      <c r="U28" s="237"/>
      <c r="V28" s="237"/>
      <c r="W28" s="237"/>
      <c r="X28" s="237"/>
      <c r="Y28" s="237"/>
      <c r="Z28" s="25"/>
      <c r="AA28" s="27"/>
    </row>
    <row r="29" spans="1:27" ht="14.6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200"/>
      <c r="P29" s="25" t="s">
        <v>344</v>
      </c>
      <c r="Q29" s="26"/>
      <c r="R29" s="19"/>
      <c r="S29" s="209"/>
      <c r="T29" s="209"/>
      <c r="U29" s="209"/>
      <c r="V29" s="209"/>
      <c r="W29" s="209"/>
      <c r="X29" s="209"/>
      <c r="Y29" s="209"/>
      <c r="Z29" s="32"/>
      <c r="AA29" s="35"/>
    </row>
    <row r="30" spans="1:27" ht="14.6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200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6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200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6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200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6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200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6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200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6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202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6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202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6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202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6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200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6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200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6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200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6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200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6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200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6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200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6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200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6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200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6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200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6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200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6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200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6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200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6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200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6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200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6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200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6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200"/>
      <c r="P53" s="25">
        <f>SUM(P54:P62)</f>
        <v>2661001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6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200"/>
      <c r="P54" s="25">
        <v>2661001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6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200"/>
      <c r="P55" s="204">
        <v>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6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200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6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200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6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200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6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200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6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200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6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200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6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200"/>
      <c r="P62" s="25" t="s">
        <v>343</v>
      </c>
      <c r="Q62" s="26"/>
      <c r="R62" s="238" t="s">
        <v>127</v>
      </c>
      <c r="S62" s="239"/>
      <c r="T62" s="239"/>
      <c r="U62" s="239"/>
      <c r="V62" s="239"/>
      <c r="W62" s="239"/>
      <c r="X62" s="239"/>
      <c r="Y62" s="240"/>
      <c r="Z62" s="39">
        <f>Z25+Z26</f>
        <v>104023994</v>
      </c>
      <c r="AA62" s="40"/>
    </row>
    <row r="63" spans="1:27" ht="14.65" customHeight="1" thickBot="1" x14ac:dyDescent="0.2">
      <c r="A63" s="7" t="s">
        <v>1</v>
      </c>
      <c r="B63" s="7" t="s">
        <v>97</v>
      </c>
      <c r="D63" s="241" t="s">
        <v>2</v>
      </c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3"/>
      <c r="P63" s="41">
        <f>P8+P53</f>
        <v>104023994</v>
      </c>
      <c r="Q63" s="42"/>
      <c r="R63" s="244" t="s">
        <v>321</v>
      </c>
      <c r="S63" s="245"/>
      <c r="T63" s="245"/>
      <c r="U63" s="245"/>
      <c r="V63" s="245"/>
      <c r="W63" s="245"/>
      <c r="X63" s="245"/>
      <c r="Y63" s="246"/>
      <c r="Z63" s="41">
        <f>Z23+Z62</f>
        <v>104023994</v>
      </c>
      <c r="AA63" s="43"/>
    </row>
    <row r="64" spans="1:27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B74"/>
  <sheetViews>
    <sheetView showGridLines="0" view="pageBreakPreview" topLeftCell="L14" zoomScale="85" zoomScaleNormal="85" zoomScaleSheetLayoutView="85" workbookViewId="0">
      <selection activeCell="R62" sqref="R62:Y6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16384" width="9" style="9"/>
  </cols>
  <sheetData>
    <row r="1" spans="1:28" x14ac:dyDescent="0.15">
      <c r="D1" s="203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47" t="s">
        <v>341</v>
      </c>
      <c r="AA1" s="247"/>
    </row>
    <row r="2" spans="1:28" s="6" customFormat="1" ht="13.5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48" t="s">
        <v>338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</row>
    <row r="4" spans="1:28" ht="21" customHeight="1" x14ac:dyDescent="0.15">
      <c r="D4" s="249" t="s">
        <v>352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</row>
    <row r="5" spans="1:28" s="11" customFormat="1" ht="16.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210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244" t="s">
        <v>0</v>
      </c>
      <c r="E6" s="245"/>
      <c r="F6" s="245"/>
      <c r="G6" s="245"/>
      <c r="H6" s="245"/>
      <c r="I6" s="245"/>
      <c r="J6" s="245"/>
      <c r="K6" s="250"/>
      <c r="L6" s="250"/>
      <c r="M6" s="250"/>
      <c r="N6" s="250"/>
      <c r="O6" s="250"/>
      <c r="P6" s="251" t="s">
        <v>315</v>
      </c>
      <c r="Q6" s="252"/>
      <c r="R6" s="245" t="s">
        <v>0</v>
      </c>
      <c r="S6" s="245"/>
      <c r="T6" s="245"/>
      <c r="U6" s="245"/>
      <c r="V6" s="245"/>
      <c r="W6" s="245"/>
      <c r="X6" s="245"/>
      <c r="Y6" s="245"/>
      <c r="Z6" s="251" t="s">
        <v>315</v>
      </c>
      <c r="AA6" s="252"/>
    </row>
    <row r="7" spans="1:28" ht="14.6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200"/>
      <c r="P7" s="201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6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200"/>
      <c r="P8" s="25">
        <f>P9+P40</f>
        <v>492672156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47225698</v>
      </c>
      <c r="AA8" s="27"/>
    </row>
    <row r="9" spans="1:28" ht="14.6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200"/>
      <c r="P9" s="25">
        <f>P10+P26+P35</f>
        <v>492671497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6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200"/>
      <c r="P10" s="25">
        <f>SUM(P11:P25)</f>
        <v>492671497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04" t="s">
        <v>354</v>
      </c>
      <c r="AA10" s="27"/>
    </row>
    <row r="11" spans="1:28" ht="14.6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200"/>
      <c r="P11" s="25">
        <v>129880000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47225698</v>
      </c>
      <c r="AA11" s="27"/>
    </row>
    <row r="12" spans="1:28" ht="14.6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200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6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200"/>
      <c r="P13" s="25">
        <v>767551801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6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200"/>
      <c r="P14" s="25">
        <v>-404760304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7116572</v>
      </c>
      <c r="AA14" s="27"/>
    </row>
    <row r="15" spans="1:28" ht="14.6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200"/>
      <c r="P15" s="25">
        <v>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6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200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204">
        <v>0</v>
      </c>
      <c r="AA16" s="27"/>
    </row>
    <row r="17" spans="1:27" ht="14.6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202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6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202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6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202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6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02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7116572</v>
      </c>
      <c r="AA20" s="27"/>
    </row>
    <row r="21" spans="1:27" ht="14.6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02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0</v>
      </c>
      <c r="AA21" s="27"/>
    </row>
    <row r="22" spans="1:27" ht="14.6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02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6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200"/>
      <c r="P23" s="25" t="s">
        <v>342</v>
      </c>
      <c r="Q23" s="26"/>
      <c r="R23" s="234" t="s">
        <v>99</v>
      </c>
      <c r="S23" s="235"/>
      <c r="T23" s="235"/>
      <c r="U23" s="235"/>
      <c r="V23" s="235"/>
      <c r="W23" s="235"/>
      <c r="X23" s="235"/>
      <c r="Y23" s="235"/>
      <c r="Z23" s="30">
        <f>Z8+Z14</f>
        <v>54342270</v>
      </c>
      <c r="AA23" s="31"/>
    </row>
    <row r="24" spans="1:27" ht="14.6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200"/>
      <c r="P24" s="25" t="s">
        <v>342</v>
      </c>
      <c r="Q24" s="26"/>
      <c r="R24" s="19" t="s">
        <v>320</v>
      </c>
      <c r="S24" s="209"/>
      <c r="T24" s="209"/>
      <c r="U24" s="209"/>
      <c r="V24" s="209"/>
      <c r="W24" s="209"/>
      <c r="X24" s="209"/>
      <c r="Y24" s="209"/>
      <c r="Z24" s="32"/>
      <c r="AA24" s="33"/>
    </row>
    <row r="25" spans="1:27" ht="14.6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200"/>
      <c r="P25" s="204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492672156</v>
      </c>
      <c r="AA25" s="27"/>
    </row>
    <row r="26" spans="1:27" ht="14.6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200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-41700589</v>
      </c>
      <c r="AA26" s="27"/>
    </row>
    <row r="27" spans="1:27" ht="14.6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200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6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200"/>
      <c r="P28" s="25" t="s">
        <v>344</v>
      </c>
      <c r="Q28" s="26"/>
      <c r="R28" s="236"/>
      <c r="S28" s="237"/>
      <c r="T28" s="237"/>
      <c r="U28" s="237"/>
      <c r="V28" s="237"/>
      <c r="W28" s="237"/>
      <c r="X28" s="237"/>
      <c r="Y28" s="237"/>
      <c r="Z28" s="25"/>
      <c r="AA28" s="27"/>
    </row>
    <row r="29" spans="1:27" ht="14.6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200"/>
      <c r="P29" s="25" t="s">
        <v>344</v>
      </c>
      <c r="Q29" s="26"/>
      <c r="R29" s="19"/>
      <c r="S29" s="209"/>
      <c r="T29" s="209"/>
      <c r="U29" s="209"/>
      <c r="V29" s="209"/>
      <c r="W29" s="209"/>
      <c r="X29" s="209"/>
      <c r="Y29" s="209"/>
      <c r="Z29" s="32"/>
      <c r="AA29" s="35"/>
    </row>
    <row r="30" spans="1:27" ht="14.6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200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6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200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6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200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6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200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6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200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6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202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6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202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6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202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6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200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6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200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6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200"/>
      <c r="P40" s="25">
        <f>SUM(P41,P45:P48,P51:P52)</f>
        <v>659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6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200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6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200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6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200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6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200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6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200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6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200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6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200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6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200"/>
      <c r="P48" s="25">
        <f>SUM(P49:P50)</f>
        <v>659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6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200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6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200"/>
      <c r="P50" s="25">
        <v>659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6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200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6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200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6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200"/>
      <c r="P53" s="25">
        <f>SUM(P54:P62)</f>
        <v>12641681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6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200"/>
      <c r="P54" s="25">
        <v>12641681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6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200"/>
      <c r="P55" s="204">
        <v>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6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200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6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200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6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200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6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200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6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200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6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200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6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200"/>
      <c r="P62" s="25" t="s">
        <v>343</v>
      </c>
      <c r="Q62" s="26"/>
      <c r="R62" s="238" t="s">
        <v>127</v>
      </c>
      <c r="S62" s="239"/>
      <c r="T62" s="239"/>
      <c r="U62" s="239"/>
      <c r="V62" s="239"/>
      <c r="W62" s="239"/>
      <c r="X62" s="239"/>
      <c r="Y62" s="240"/>
      <c r="Z62" s="39">
        <f>Z25+Z26</f>
        <v>450971567</v>
      </c>
      <c r="AA62" s="40"/>
    </row>
    <row r="63" spans="1:27" ht="14.65" customHeight="1" thickBot="1" x14ac:dyDescent="0.2">
      <c r="A63" s="7" t="s">
        <v>1</v>
      </c>
      <c r="B63" s="7" t="s">
        <v>97</v>
      </c>
      <c r="D63" s="241" t="s">
        <v>2</v>
      </c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3"/>
      <c r="P63" s="41">
        <f>P8+P53</f>
        <v>505313837</v>
      </c>
      <c r="Q63" s="42"/>
      <c r="R63" s="244" t="s">
        <v>321</v>
      </c>
      <c r="S63" s="245"/>
      <c r="T63" s="245"/>
      <c r="U63" s="245"/>
      <c r="V63" s="245"/>
      <c r="W63" s="245"/>
      <c r="X63" s="245"/>
      <c r="Y63" s="246"/>
      <c r="Z63" s="41">
        <f>Z23+Z62</f>
        <v>505313837</v>
      </c>
      <c r="AA63" s="43"/>
    </row>
    <row r="64" spans="1:27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Q26"/>
  <sheetViews>
    <sheetView showGridLines="0" view="pageBreakPreview" topLeftCell="B1" zoomScale="90" zoomScaleNormal="85" zoomScaleSheetLayoutView="90" workbookViewId="0">
      <selection activeCell="D2" sqref="D2"/>
    </sheetView>
  </sheetViews>
  <sheetFormatPr defaultRowHeight="12.75" x14ac:dyDescent="0.15"/>
  <cols>
    <col min="1" max="1" width="0" style="76" hidden="1" customWidth="1"/>
    <col min="2" max="2" width="1.125" style="78" customWidth="1"/>
    <col min="3" max="3" width="1.625" style="78" customWidth="1"/>
    <col min="4" max="9" width="2" style="78" customWidth="1"/>
    <col min="10" max="10" width="15.375" style="78" customWidth="1"/>
    <col min="11" max="11" width="21.625" style="78" bestFit="1" customWidth="1"/>
    <col min="12" max="12" width="3" style="78" bestFit="1" customWidth="1"/>
    <col min="13" max="13" width="21.625" style="78" bestFit="1" customWidth="1"/>
    <col min="14" max="14" width="3" style="78" bestFit="1" customWidth="1"/>
    <col min="15" max="15" width="21.625" style="78" bestFit="1" customWidth="1"/>
    <col min="16" max="16" width="3" style="78" bestFit="1" customWidth="1"/>
    <col min="17" max="17" width="1" style="78" customWidth="1"/>
    <col min="18" max="16384" width="9" style="78"/>
  </cols>
  <sheetData>
    <row r="1" spans="1:17" ht="13.5" x14ac:dyDescent="0.15">
      <c r="A1"/>
      <c r="B1"/>
      <c r="C1" s="203" t="s">
        <v>367</v>
      </c>
      <c r="D1"/>
      <c r="E1"/>
      <c r="F1"/>
      <c r="G1"/>
      <c r="H1"/>
      <c r="I1"/>
      <c r="J1"/>
      <c r="K1"/>
      <c r="L1"/>
      <c r="M1"/>
      <c r="N1"/>
      <c r="O1" s="253" t="s">
        <v>348</v>
      </c>
      <c r="P1" s="253"/>
      <c r="Q1"/>
    </row>
    <row r="3" spans="1:17" ht="24" x14ac:dyDescent="0.25">
      <c r="B3" s="77"/>
      <c r="C3" s="271" t="s">
        <v>336</v>
      </c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</row>
    <row r="4" spans="1:17" ht="17.25" x14ac:dyDescent="0.2">
      <c r="B4" s="79"/>
      <c r="C4" s="272" t="s">
        <v>364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</row>
    <row r="5" spans="1:17" ht="17.25" x14ac:dyDescent="0.2">
      <c r="B5" s="79"/>
      <c r="C5" s="272" t="s">
        <v>365</v>
      </c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</row>
    <row r="6" spans="1:17" ht="15.75" customHeight="1" thickBot="1" x14ac:dyDescent="0.2">
      <c r="B6" s="80"/>
      <c r="C6" s="81"/>
      <c r="D6" s="81"/>
      <c r="E6" s="81"/>
      <c r="F6" s="81"/>
      <c r="G6" s="81"/>
      <c r="H6" s="81"/>
      <c r="I6" s="81"/>
      <c r="J6" s="82"/>
      <c r="K6" s="81"/>
      <c r="L6" s="82"/>
      <c r="M6" s="81"/>
      <c r="N6" s="81"/>
      <c r="O6" s="81"/>
      <c r="P6" s="196" t="s">
        <v>331</v>
      </c>
    </row>
    <row r="7" spans="1:17" ht="12.75" customHeight="1" x14ac:dyDescent="0.15">
      <c r="B7" s="83"/>
      <c r="C7" s="273" t="s">
        <v>0</v>
      </c>
      <c r="D7" s="274"/>
      <c r="E7" s="274"/>
      <c r="F7" s="274"/>
      <c r="G7" s="274"/>
      <c r="H7" s="274"/>
      <c r="I7" s="274"/>
      <c r="J7" s="275"/>
      <c r="K7" s="279" t="s">
        <v>322</v>
      </c>
      <c r="L7" s="274"/>
      <c r="M7" s="84"/>
      <c r="N7" s="84"/>
      <c r="O7" s="84"/>
      <c r="P7" s="85"/>
    </row>
    <row r="8" spans="1:17" ht="29.25" customHeight="1" thickBot="1" x14ac:dyDescent="0.2">
      <c r="A8" s="76" t="s">
        <v>313</v>
      </c>
      <c r="B8" s="83"/>
      <c r="C8" s="276"/>
      <c r="D8" s="277"/>
      <c r="E8" s="277"/>
      <c r="F8" s="277"/>
      <c r="G8" s="277"/>
      <c r="H8" s="277"/>
      <c r="I8" s="277"/>
      <c r="J8" s="278"/>
      <c r="K8" s="280"/>
      <c r="L8" s="277"/>
      <c r="M8" s="281" t="s">
        <v>323</v>
      </c>
      <c r="N8" s="282"/>
      <c r="O8" s="281" t="s">
        <v>324</v>
      </c>
      <c r="P8" s="283"/>
    </row>
    <row r="9" spans="1:17" ht="15.95" customHeight="1" x14ac:dyDescent="0.15">
      <c r="A9" s="76" t="s">
        <v>195</v>
      </c>
      <c r="B9" s="86"/>
      <c r="C9" s="87" t="s">
        <v>196</v>
      </c>
      <c r="D9" s="88"/>
      <c r="E9" s="88"/>
      <c r="F9" s="88"/>
      <c r="G9" s="88"/>
      <c r="H9" s="88"/>
      <c r="I9" s="88"/>
      <c r="J9" s="89"/>
      <c r="K9" s="232">
        <f>M9+O9</f>
        <v>11011</v>
      </c>
      <c r="L9" s="90"/>
      <c r="M9" s="232">
        <v>12487</v>
      </c>
      <c r="N9" s="233"/>
      <c r="O9" s="232">
        <v>-1476</v>
      </c>
      <c r="P9" s="91"/>
    </row>
    <row r="10" spans="1:17" ht="15.95" customHeight="1" x14ac:dyDescent="0.15">
      <c r="A10" s="76" t="s">
        <v>197</v>
      </c>
      <c r="B10" s="86"/>
      <c r="C10" s="24"/>
      <c r="D10" s="19" t="s">
        <v>198</v>
      </c>
      <c r="E10" s="19"/>
      <c r="F10" s="19"/>
      <c r="G10" s="19"/>
      <c r="H10" s="19"/>
      <c r="I10" s="19"/>
      <c r="J10" s="92"/>
      <c r="K10" s="93">
        <f>'行政コスト計算書（一般） '!N42</f>
        <v>-3071</v>
      </c>
      <c r="L10" s="94"/>
      <c r="M10" s="264"/>
      <c r="N10" s="265"/>
      <c r="O10" s="93">
        <f>K10</f>
        <v>-3071</v>
      </c>
      <c r="P10" s="97"/>
    </row>
    <row r="11" spans="1:17" ht="15.95" customHeight="1" x14ac:dyDescent="0.15">
      <c r="A11" s="76" t="s">
        <v>199</v>
      </c>
      <c r="B11" s="83"/>
      <c r="C11" s="96"/>
      <c r="D11" s="92" t="s">
        <v>200</v>
      </c>
      <c r="E11" s="92"/>
      <c r="F11" s="92"/>
      <c r="G11" s="92"/>
      <c r="H11" s="92"/>
      <c r="I11" s="92"/>
      <c r="J11" s="92"/>
      <c r="K11" s="93">
        <f>SUM(K12:K13)</f>
        <v>2642</v>
      </c>
      <c r="L11" s="94"/>
      <c r="M11" s="262"/>
      <c r="N11" s="266"/>
      <c r="O11" s="93">
        <f t="shared" ref="O11:O13" si="0">K11</f>
        <v>2642</v>
      </c>
      <c r="P11" s="97"/>
    </row>
    <row r="12" spans="1:17" ht="15.95" customHeight="1" x14ac:dyDescent="0.15">
      <c r="A12" s="76" t="s">
        <v>201</v>
      </c>
      <c r="B12" s="83"/>
      <c r="C12" s="98"/>
      <c r="D12" s="92"/>
      <c r="E12" s="99" t="s">
        <v>202</v>
      </c>
      <c r="F12" s="99"/>
      <c r="G12" s="99"/>
      <c r="H12" s="99"/>
      <c r="I12" s="99"/>
      <c r="J12" s="92"/>
      <c r="K12" s="93">
        <v>2642</v>
      </c>
      <c r="L12" s="94"/>
      <c r="M12" s="262"/>
      <c r="N12" s="266"/>
      <c r="O12" s="93">
        <f t="shared" si="0"/>
        <v>2642</v>
      </c>
      <c r="P12" s="97"/>
    </row>
    <row r="13" spans="1:17" ht="15.95" customHeight="1" x14ac:dyDescent="0.15">
      <c r="A13" s="76" t="s">
        <v>203</v>
      </c>
      <c r="B13" s="83"/>
      <c r="C13" s="100"/>
      <c r="D13" s="101"/>
      <c r="E13" s="101" t="s">
        <v>204</v>
      </c>
      <c r="F13" s="101"/>
      <c r="G13" s="101"/>
      <c r="H13" s="101"/>
      <c r="I13" s="101"/>
      <c r="J13" s="102"/>
      <c r="K13" s="103">
        <v>0</v>
      </c>
      <c r="L13" s="104"/>
      <c r="M13" s="267"/>
      <c r="N13" s="268"/>
      <c r="O13" s="93">
        <f t="shared" si="0"/>
        <v>0</v>
      </c>
      <c r="P13" s="106"/>
    </row>
    <row r="14" spans="1:17" ht="15.95" customHeight="1" x14ac:dyDescent="0.15">
      <c r="A14" s="76" t="s">
        <v>205</v>
      </c>
      <c r="B14" s="83"/>
      <c r="C14" s="107"/>
      <c r="D14" s="108" t="s">
        <v>206</v>
      </c>
      <c r="E14" s="109"/>
      <c r="F14" s="108"/>
      <c r="G14" s="108"/>
      <c r="H14" s="108"/>
      <c r="I14" s="108"/>
      <c r="J14" s="110"/>
      <c r="K14" s="111">
        <f>K10+K11</f>
        <v>-429</v>
      </c>
      <c r="L14" s="112"/>
      <c r="M14" s="269"/>
      <c r="N14" s="270"/>
      <c r="O14" s="111">
        <f>K14</f>
        <v>-429</v>
      </c>
      <c r="P14" s="113"/>
    </row>
    <row r="15" spans="1:17" ht="15.95" customHeight="1" x14ac:dyDescent="0.15">
      <c r="A15" s="76" t="s">
        <v>207</v>
      </c>
      <c r="B15" s="83"/>
      <c r="C15" s="24"/>
      <c r="D15" s="114" t="s">
        <v>325</v>
      </c>
      <c r="E15" s="114"/>
      <c r="F15" s="114"/>
      <c r="G15" s="99"/>
      <c r="H15" s="99"/>
      <c r="I15" s="99"/>
      <c r="J15" s="92"/>
      <c r="K15" s="260"/>
      <c r="L15" s="261"/>
      <c r="M15" s="93">
        <f>SUM(M16:M19)</f>
        <v>-659</v>
      </c>
      <c r="N15" s="95"/>
      <c r="O15" s="93">
        <f>-M15</f>
        <v>659</v>
      </c>
      <c r="P15" s="97"/>
    </row>
    <row r="16" spans="1:17" ht="15.95" customHeight="1" x14ac:dyDescent="0.15">
      <c r="A16" s="76" t="s">
        <v>208</v>
      </c>
      <c r="B16" s="83"/>
      <c r="C16" s="24"/>
      <c r="D16" s="114"/>
      <c r="E16" s="114" t="s">
        <v>209</v>
      </c>
      <c r="F16" s="99"/>
      <c r="G16" s="99"/>
      <c r="H16" s="99"/>
      <c r="I16" s="99"/>
      <c r="J16" s="92"/>
      <c r="K16" s="260"/>
      <c r="L16" s="261"/>
      <c r="M16" s="93">
        <v>163</v>
      </c>
      <c r="N16" s="95"/>
      <c r="O16" s="93">
        <f t="shared" ref="O16:O18" si="1">-M16</f>
        <v>-163</v>
      </c>
      <c r="P16" s="97"/>
    </row>
    <row r="17" spans="1:17" ht="15.95" customHeight="1" x14ac:dyDescent="0.15">
      <c r="A17" s="76" t="s">
        <v>210</v>
      </c>
      <c r="B17" s="83"/>
      <c r="C17" s="24"/>
      <c r="D17" s="114"/>
      <c r="E17" s="114" t="s">
        <v>211</v>
      </c>
      <c r="F17" s="114"/>
      <c r="G17" s="99"/>
      <c r="H17" s="99"/>
      <c r="I17" s="99"/>
      <c r="J17" s="92"/>
      <c r="K17" s="260"/>
      <c r="L17" s="261"/>
      <c r="M17" s="93">
        <v>-1295</v>
      </c>
      <c r="N17" s="95"/>
      <c r="O17" s="93">
        <f t="shared" si="1"/>
        <v>1295</v>
      </c>
      <c r="P17" s="97"/>
    </row>
    <row r="18" spans="1:17" ht="15.95" customHeight="1" x14ac:dyDescent="0.15">
      <c r="A18" s="76" t="s">
        <v>212</v>
      </c>
      <c r="B18" s="83"/>
      <c r="C18" s="24"/>
      <c r="D18" s="114"/>
      <c r="E18" s="114" t="s">
        <v>213</v>
      </c>
      <c r="F18" s="114"/>
      <c r="G18" s="99"/>
      <c r="H18" s="99"/>
      <c r="I18" s="99"/>
      <c r="J18" s="92"/>
      <c r="K18" s="260"/>
      <c r="L18" s="261"/>
      <c r="M18" s="93">
        <v>506</v>
      </c>
      <c r="N18" s="95"/>
      <c r="O18" s="93">
        <f t="shared" si="1"/>
        <v>-506</v>
      </c>
      <c r="P18" s="97"/>
    </row>
    <row r="19" spans="1:17" ht="15.95" customHeight="1" x14ac:dyDescent="0.15">
      <c r="A19" s="76" t="s">
        <v>214</v>
      </c>
      <c r="B19" s="83"/>
      <c r="C19" s="24"/>
      <c r="D19" s="114"/>
      <c r="E19" s="114" t="s">
        <v>215</v>
      </c>
      <c r="F19" s="114"/>
      <c r="G19" s="99"/>
      <c r="H19" s="20"/>
      <c r="I19" s="99"/>
      <c r="J19" s="92"/>
      <c r="K19" s="260"/>
      <c r="L19" s="261"/>
      <c r="M19" s="93">
        <v>-33</v>
      </c>
      <c r="N19" s="95"/>
      <c r="O19" s="93">
        <f t="shared" ref="O19" si="2">-M19</f>
        <v>33</v>
      </c>
      <c r="P19" s="97"/>
    </row>
    <row r="20" spans="1:17" ht="15.95" customHeight="1" x14ac:dyDescent="0.15">
      <c r="A20" s="76" t="s">
        <v>216</v>
      </c>
      <c r="B20" s="83"/>
      <c r="C20" s="24"/>
      <c r="D20" s="114" t="s">
        <v>217</v>
      </c>
      <c r="E20" s="99"/>
      <c r="F20" s="99"/>
      <c r="G20" s="99"/>
      <c r="H20" s="99"/>
      <c r="I20" s="99"/>
      <c r="J20" s="92"/>
      <c r="K20" s="93" t="s">
        <v>11</v>
      </c>
      <c r="L20" s="94"/>
      <c r="M20" s="93" t="s">
        <v>335</v>
      </c>
      <c r="N20" s="95"/>
      <c r="O20" s="262"/>
      <c r="P20" s="263"/>
    </row>
    <row r="21" spans="1:17" ht="15.95" customHeight="1" x14ac:dyDescent="0.15">
      <c r="A21" s="76" t="s">
        <v>218</v>
      </c>
      <c r="B21" s="83"/>
      <c r="C21" s="24"/>
      <c r="D21" s="114" t="s">
        <v>219</v>
      </c>
      <c r="E21" s="114"/>
      <c r="F21" s="99"/>
      <c r="G21" s="99"/>
      <c r="H21" s="99"/>
      <c r="I21" s="99"/>
      <c r="J21" s="92"/>
      <c r="K21" s="93" t="s">
        <v>11</v>
      </c>
      <c r="L21" s="94"/>
      <c r="M21" s="93" t="s">
        <v>335</v>
      </c>
      <c r="N21" s="95"/>
      <c r="O21" s="262"/>
      <c r="P21" s="263"/>
    </row>
    <row r="22" spans="1:17" ht="15.95" customHeight="1" x14ac:dyDescent="0.15">
      <c r="A22" s="76" t="s">
        <v>221</v>
      </c>
      <c r="B22" s="83"/>
      <c r="C22" s="100"/>
      <c r="D22" s="101" t="s">
        <v>35</v>
      </c>
      <c r="E22" s="101"/>
      <c r="F22" s="101"/>
      <c r="G22" s="115"/>
      <c r="H22" s="115"/>
      <c r="I22" s="115"/>
      <c r="J22" s="102"/>
      <c r="K22" s="103" t="s">
        <v>11</v>
      </c>
      <c r="L22" s="104"/>
      <c r="M22" s="103" t="s">
        <v>335</v>
      </c>
      <c r="N22" s="105"/>
      <c r="O22" s="103" t="s">
        <v>335</v>
      </c>
      <c r="P22" s="106"/>
      <c r="Q22" s="116"/>
    </row>
    <row r="23" spans="1:17" ht="15.95" customHeight="1" thickBot="1" x14ac:dyDescent="0.2">
      <c r="A23" s="76" t="s">
        <v>222</v>
      </c>
      <c r="B23" s="83"/>
      <c r="C23" s="117"/>
      <c r="D23" s="118" t="s">
        <v>223</v>
      </c>
      <c r="E23" s="118"/>
      <c r="F23" s="119"/>
      <c r="G23" s="119"/>
      <c r="H23" s="120"/>
      <c r="I23" s="119"/>
      <c r="J23" s="121"/>
      <c r="K23" s="122">
        <f>K14+SUM(K20:K22)</f>
        <v>-429</v>
      </c>
      <c r="L23" s="123"/>
      <c r="M23" s="122">
        <f>SUM(M16:M22)</f>
        <v>-659</v>
      </c>
      <c r="N23" s="124"/>
      <c r="O23" s="122">
        <f>O14+SUM(O16:O22)</f>
        <v>230</v>
      </c>
      <c r="P23" s="197"/>
      <c r="Q23" s="116"/>
    </row>
    <row r="24" spans="1:17" ht="15.95" customHeight="1" thickBot="1" x14ac:dyDescent="0.2">
      <c r="A24" s="76" t="s">
        <v>224</v>
      </c>
      <c r="B24" s="83"/>
      <c r="C24" s="125" t="s">
        <v>225</v>
      </c>
      <c r="D24" s="126"/>
      <c r="E24" s="126"/>
      <c r="F24" s="126"/>
      <c r="G24" s="127"/>
      <c r="H24" s="127"/>
      <c r="I24" s="127"/>
      <c r="J24" s="128"/>
      <c r="K24" s="129">
        <f>K9+K23</f>
        <v>10582</v>
      </c>
      <c r="L24" s="130"/>
      <c r="M24" s="129">
        <f>M9+M23</f>
        <v>11828</v>
      </c>
      <c r="N24" s="131"/>
      <c r="O24" s="129">
        <f>O9+O23</f>
        <v>-1246</v>
      </c>
      <c r="P24" s="198"/>
      <c r="Q24" s="116"/>
    </row>
    <row r="25" spans="1:17" ht="6.75" customHeight="1" x14ac:dyDescent="0.15">
      <c r="B25" s="83"/>
      <c r="C25" s="132"/>
      <c r="D25" s="133"/>
      <c r="E25" s="133"/>
      <c r="F25" s="133"/>
      <c r="G25" s="133"/>
      <c r="H25" s="133"/>
      <c r="I25" s="133"/>
      <c r="J25" s="133"/>
      <c r="K25" s="83"/>
      <c r="L25" s="83"/>
      <c r="M25" s="83"/>
      <c r="N25" s="83"/>
      <c r="O25" s="83"/>
      <c r="P25" s="83"/>
      <c r="Q25" s="116"/>
    </row>
    <row r="26" spans="1:17" ht="15.6" customHeight="1" x14ac:dyDescent="0.15">
      <c r="B26" s="83"/>
      <c r="C26" s="134"/>
      <c r="D26" s="135"/>
      <c r="F26" s="136"/>
      <c r="G26" s="137"/>
      <c r="H26" s="136"/>
      <c r="I26" s="136"/>
      <c r="J26" s="134"/>
      <c r="K26" s="83"/>
      <c r="L26" s="83"/>
      <c r="M26" s="83"/>
      <c r="N26" s="83"/>
      <c r="O26" s="83"/>
      <c r="P26" s="83"/>
      <c r="Q26" s="116"/>
    </row>
  </sheetData>
  <mergeCells count="20">
    <mergeCell ref="K15:L15"/>
    <mergeCell ref="O1:P1"/>
    <mergeCell ref="C3:P3"/>
    <mergeCell ref="C4:P4"/>
    <mergeCell ref="C5:P5"/>
    <mergeCell ref="C7:J8"/>
    <mergeCell ref="K7:L8"/>
    <mergeCell ref="M8:N8"/>
    <mergeCell ref="O8:P8"/>
    <mergeCell ref="O21:P21"/>
    <mergeCell ref="M10:N10"/>
    <mergeCell ref="M11:N11"/>
    <mergeCell ref="M12:N12"/>
    <mergeCell ref="M13:N13"/>
    <mergeCell ref="M14:N14"/>
    <mergeCell ref="K16:L16"/>
    <mergeCell ref="K17:L17"/>
    <mergeCell ref="K18:L18"/>
    <mergeCell ref="K19:L19"/>
    <mergeCell ref="O20:P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B74"/>
  <sheetViews>
    <sheetView showGridLines="0" view="pageBreakPreview" topLeftCell="L20" zoomScale="85" zoomScaleNormal="85" zoomScaleSheetLayoutView="85" workbookViewId="0">
      <selection activeCell="R62" sqref="R62:Y6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16384" width="9" style="9"/>
  </cols>
  <sheetData>
    <row r="1" spans="1:28" x14ac:dyDescent="0.15">
      <c r="D1" s="203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47" t="s">
        <v>341</v>
      </c>
      <c r="AA1" s="247"/>
    </row>
    <row r="2" spans="1:28" s="6" customFormat="1" ht="13.5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48" t="s">
        <v>338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</row>
    <row r="4" spans="1:28" ht="21" customHeight="1" x14ac:dyDescent="0.15">
      <c r="D4" s="249" t="s">
        <v>352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</row>
    <row r="5" spans="1:28" s="11" customFormat="1" ht="16.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210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244" t="s">
        <v>0</v>
      </c>
      <c r="E6" s="245"/>
      <c r="F6" s="245"/>
      <c r="G6" s="245"/>
      <c r="H6" s="245"/>
      <c r="I6" s="245"/>
      <c r="J6" s="245"/>
      <c r="K6" s="250"/>
      <c r="L6" s="250"/>
      <c r="M6" s="250"/>
      <c r="N6" s="250"/>
      <c r="O6" s="250"/>
      <c r="P6" s="251" t="s">
        <v>315</v>
      </c>
      <c r="Q6" s="252"/>
      <c r="R6" s="245" t="s">
        <v>0</v>
      </c>
      <c r="S6" s="245"/>
      <c r="T6" s="245"/>
      <c r="U6" s="245"/>
      <c r="V6" s="245"/>
      <c r="W6" s="245"/>
      <c r="X6" s="245"/>
      <c r="Y6" s="245"/>
      <c r="Z6" s="251" t="s">
        <v>315</v>
      </c>
      <c r="AA6" s="252"/>
    </row>
    <row r="7" spans="1:28" ht="14.6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200"/>
      <c r="P7" s="201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6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200"/>
      <c r="P8" s="25">
        <f>P9+P40</f>
        <v>353050612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0</v>
      </c>
      <c r="AA8" s="27"/>
    </row>
    <row r="9" spans="1:28" ht="14.6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200"/>
      <c r="P9" s="25">
        <f>P10+P26+P35</f>
        <v>353050612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6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200"/>
      <c r="P10" s="25">
        <f>SUM(P11:P25)</f>
        <v>353050612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04" t="s">
        <v>354</v>
      </c>
      <c r="AA10" s="27"/>
    </row>
    <row r="11" spans="1:28" ht="14.6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200"/>
      <c r="P11" s="25">
        <v>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6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200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6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200"/>
      <c r="P13" s="25">
        <v>858289000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6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200"/>
      <c r="P14" s="25">
        <v>-505238388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34880140</v>
      </c>
      <c r="AA14" s="27"/>
    </row>
    <row r="15" spans="1:28" ht="14.6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200"/>
      <c r="P15" s="25">
        <v>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6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200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204">
        <v>34880140</v>
      </c>
      <c r="AA16" s="27"/>
    </row>
    <row r="17" spans="1:27" ht="14.6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202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6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202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6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202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6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02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0</v>
      </c>
      <c r="AA20" s="27"/>
    </row>
    <row r="21" spans="1:27" ht="14.6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02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0</v>
      </c>
      <c r="AA21" s="27"/>
    </row>
    <row r="22" spans="1:27" ht="14.6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02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6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200"/>
      <c r="P23" s="25" t="s">
        <v>342</v>
      </c>
      <c r="Q23" s="26"/>
      <c r="R23" s="234" t="s">
        <v>99</v>
      </c>
      <c r="S23" s="235"/>
      <c r="T23" s="235"/>
      <c r="U23" s="235"/>
      <c r="V23" s="235"/>
      <c r="W23" s="235"/>
      <c r="X23" s="235"/>
      <c r="Y23" s="235"/>
      <c r="Z23" s="30">
        <f>Z8+Z14</f>
        <v>34880140</v>
      </c>
      <c r="AA23" s="31"/>
    </row>
    <row r="24" spans="1:27" ht="14.6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200"/>
      <c r="P24" s="25" t="s">
        <v>342</v>
      </c>
      <c r="Q24" s="26"/>
      <c r="R24" s="19" t="s">
        <v>320</v>
      </c>
      <c r="S24" s="209"/>
      <c r="T24" s="209"/>
      <c r="U24" s="209"/>
      <c r="V24" s="209"/>
      <c r="W24" s="209"/>
      <c r="X24" s="209"/>
      <c r="Y24" s="209"/>
      <c r="Z24" s="32"/>
      <c r="AA24" s="33"/>
    </row>
    <row r="25" spans="1:27" ht="14.6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200"/>
      <c r="P25" s="204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353050612</v>
      </c>
      <c r="AA25" s="27"/>
    </row>
    <row r="26" spans="1:27" ht="14.6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200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17742285</v>
      </c>
      <c r="AA26" s="27"/>
    </row>
    <row r="27" spans="1:27" ht="14.6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200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6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200"/>
      <c r="P28" s="25" t="s">
        <v>344</v>
      </c>
      <c r="Q28" s="26"/>
      <c r="R28" s="236"/>
      <c r="S28" s="237"/>
      <c r="T28" s="237"/>
      <c r="U28" s="237"/>
      <c r="V28" s="237"/>
      <c r="W28" s="237"/>
      <c r="X28" s="237"/>
      <c r="Y28" s="237"/>
      <c r="Z28" s="25"/>
      <c r="AA28" s="27"/>
    </row>
    <row r="29" spans="1:27" ht="14.6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200"/>
      <c r="P29" s="25" t="s">
        <v>344</v>
      </c>
      <c r="Q29" s="26"/>
      <c r="R29" s="19"/>
      <c r="S29" s="209"/>
      <c r="T29" s="209"/>
      <c r="U29" s="209"/>
      <c r="V29" s="209"/>
      <c r="W29" s="209"/>
      <c r="X29" s="209"/>
      <c r="Y29" s="209"/>
      <c r="Z29" s="32"/>
      <c r="AA29" s="35"/>
    </row>
    <row r="30" spans="1:27" ht="14.6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200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6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200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6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200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6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200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6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200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6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202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6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202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6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202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6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200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6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200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6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200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6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200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6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200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6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200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6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200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6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200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6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200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6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200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6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200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6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200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6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200"/>
      <c r="P50" s="204" t="s">
        <v>355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6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200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6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200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6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200"/>
      <c r="P53" s="25">
        <f>SUM(P54:P62)</f>
        <v>52622425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6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200"/>
      <c r="P54" s="25">
        <v>30467026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6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200"/>
      <c r="P55" s="204">
        <v>22155399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6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200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6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200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6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200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6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200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6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200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6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200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6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200"/>
      <c r="P62" s="25" t="s">
        <v>343</v>
      </c>
      <c r="Q62" s="26"/>
      <c r="R62" s="238" t="s">
        <v>127</v>
      </c>
      <c r="S62" s="239"/>
      <c r="T62" s="239"/>
      <c r="U62" s="239"/>
      <c r="V62" s="239"/>
      <c r="W62" s="239"/>
      <c r="X62" s="239"/>
      <c r="Y62" s="240"/>
      <c r="Z62" s="39">
        <f>Z25+Z26</f>
        <v>370792897</v>
      </c>
      <c r="AA62" s="40"/>
    </row>
    <row r="63" spans="1:27" ht="14.65" customHeight="1" thickBot="1" x14ac:dyDescent="0.2">
      <c r="A63" s="7" t="s">
        <v>1</v>
      </c>
      <c r="B63" s="7" t="s">
        <v>97</v>
      </c>
      <c r="D63" s="241" t="s">
        <v>2</v>
      </c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3"/>
      <c r="P63" s="41">
        <f>P8+P53</f>
        <v>405673037</v>
      </c>
      <c r="Q63" s="42"/>
      <c r="R63" s="244" t="s">
        <v>321</v>
      </c>
      <c r="S63" s="245"/>
      <c r="T63" s="245"/>
      <c r="U63" s="245"/>
      <c r="V63" s="245"/>
      <c r="W63" s="245"/>
      <c r="X63" s="245"/>
      <c r="Y63" s="246"/>
      <c r="Z63" s="41">
        <f>Z23+Z62</f>
        <v>405673037</v>
      </c>
      <c r="AA63" s="43"/>
    </row>
    <row r="64" spans="1:27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O63"/>
  <sheetViews>
    <sheetView view="pageBreakPreview" topLeftCell="B1" zoomScaleNormal="85" zoomScaleSheetLayoutView="100" workbookViewId="0">
      <selection activeCell="D2" sqref="D2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8" customWidth="1"/>
    <col min="16" max="16384" width="9" style="6"/>
  </cols>
  <sheetData>
    <row r="1" spans="1:15" x14ac:dyDescent="0.15">
      <c r="B1" s="138"/>
      <c r="C1" s="203" t="s">
        <v>340</v>
      </c>
      <c r="D1" s="47"/>
      <c r="E1" s="47"/>
      <c r="F1" s="47"/>
      <c r="G1" s="47"/>
      <c r="H1" s="47"/>
      <c r="M1" s="253" t="s">
        <v>349</v>
      </c>
      <c r="N1" s="253"/>
      <c r="O1" s="253"/>
    </row>
    <row r="2" spans="1:15" s="48" customFormat="1" x14ac:dyDescent="0.15">
      <c r="A2" s="1"/>
      <c r="B2" s="138"/>
      <c r="C2" s="138"/>
      <c r="D2" s="47"/>
      <c r="E2" s="47"/>
      <c r="F2" s="47"/>
      <c r="G2" s="47"/>
      <c r="H2" s="47"/>
      <c r="I2" s="3"/>
      <c r="J2" s="3"/>
      <c r="K2" s="3"/>
      <c r="L2" s="3"/>
      <c r="M2" s="3"/>
      <c r="N2" s="3"/>
    </row>
    <row r="3" spans="1:15" s="48" customFormat="1" ht="24" x14ac:dyDescent="0.15">
      <c r="A3" s="1"/>
      <c r="B3" s="139"/>
      <c r="C3" s="296" t="s">
        <v>337</v>
      </c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</row>
    <row r="4" spans="1:15" s="48" customFormat="1" ht="14.25" x14ac:dyDescent="0.15">
      <c r="A4" s="140"/>
      <c r="B4" s="141"/>
      <c r="C4" s="297" t="s">
        <v>364</v>
      </c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</row>
    <row r="5" spans="1:15" s="48" customFormat="1" ht="14.25" x14ac:dyDescent="0.15">
      <c r="A5" s="140"/>
      <c r="B5" s="141"/>
      <c r="C5" s="297" t="s">
        <v>365</v>
      </c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</row>
    <row r="6" spans="1:15" s="48" customFormat="1" ht="14.25" thickBot="1" x14ac:dyDescent="0.2">
      <c r="A6" s="140"/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3" t="s">
        <v>331</v>
      </c>
    </row>
    <row r="7" spans="1:15" s="48" customFormat="1" x14ac:dyDescent="0.15">
      <c r="A7" s="140"/>
      <c r="B7" s="141"/>
      <c r="C7" s="298" t="s">
        <v>0</v>
      </c>
      <c r="D7" s="299"/>
      <c r="E7" s="299"/>
      <c r="F7" s="299"/>
      <c r="G7" s="299"/>
      <c r="H7" s="299"/>
      <c r="I7" s="299"/>
      <c r="J7" s="300"/>
      <c r="K7" s="300"/>
      <c r="L7" s="301"/>
      <c r="M7" s="305" t="s">
        <v>315</v>
      </c>
      <c r="N7" s="306"/>
    </row>
    <row r="8" spans="1:15" s="48" customFormat="1" ht="14.25" thickBot="1" x14ac:dyDescent="0.2">
      <c r="A8" s="140" t="s">
        <v>313</v>
      </c>
      <c r="B8" s="141"/>
      <c r="C8" s="302"/>
      <c r="D8" s="303"/>
      <c r="E8" s="303"/>
      <c r="F8" s="303"/>
      <c r="G8" s="303"/>
      <c r="H8" s="303"/>
      <c r="I8" s="303"/>
      <c r="J8" s="303"/>
      <c r="K8" s="303"/>
      <c r="L8" s="304"/>
      <c r="M8" s="307"/>
      <c r="N8" s="308"/>
    </row>
    <row r="9" spans="1:15" s="48" customFormat="1" x14ac:dyDescent="0.15">
      <c r="A9" s="144"/>
      <c r="B9" s="145"/>
      <c r="C9" s="146" t="s">
        <v>326</v>
      </c>
      <c r="D9" s="147"/>
      <c r="E9" s="147"/>
      <c r="F9" s="148"/>
      <c r="G9" s="148"/>
      <c r="H9" s="226"/>
      <c r="I9" s="148"/>
      <c r="J9" s="226"/>
      <c r="K9" s="226"/>
      <c r="L9" s="227"/>
      <c r="M9" s="149"/>
      <c r="N9" s="150"/>
      <c r="O9" s="199"/>
    </row>
    <row r="10" spans="1:15" s="48" customFormat="1" x14ac:dyDescent="0.15">
      <c r="A10" s="1" t="s">
        <v>228</v>
      </c>
      <c r="B10" s="3"/>
      <c r="C10" s="151"/>
      <c r="D10" s="152" t="s">
        <v>229</v>
      </c>
      <c r="E10" s="152"/>
      <c r="F10" s="153"/>
      <c r="G10" s="153"/>
      <c r="H10" s="142"/>
      <c r="I10" s="153"/>
      <c r="J10" s="142"/>
      <c r="K10" s="142"/>
      <c r="L10" s="154"/>
      <c r="M10" s="155">
        <f>M11+M16</f>
        <v>2726</v>
      </c>
      <c r="N10" s="156"/>
      <c r="O10" s="199"/>
    </row>
    <row r="11" spans="1:15" s="48" customFormat="1" x14ac:dyDescent="0.15">
      <c r="A11" s="1" t="s">
        <v>230</v>
      </c>
      <c r="B11" s="3"/>
      <c r="C11" s="151"/>
      <c r="D11" s="152"/>
      <c r="E11" s="152" t="s">
        <v>231</v>
      </c>
      <c r="F11" s="153"/>
      <c r="G11" s="153"/>
      <c r="H11" s="153"/>
      <c r="I11" s="153"/>
      <c r="J11" s="142"/>
      <c r="K11" s="142"/>
      <c r="L11" s="154"/>
      <c r="M11" s="155">
        <f>SUM(M12:M15)</f>
        <v>2667</v>
      </c>
      <c r="N11" s="156"/>
      <c r="O11" s="199"/>
    </row>
    <row r="12" spans="1:15" s="48" customFormat="1" x14ac:dyDescent="0.15">
      <c r="A12" s="1" t="s">
        <v>232</v>
      </c>
      <c r="B12" s="3"/>
      <c r="C12" s="151"/>
      <c r="D12" s="152"/>
      <c r="E12" s="152"/>
      <c r="F12" s="153" t="s">
        <v>233</v>
      </c>
      <c r="G12" s="153"/>
      <c r="H12" s="153"/>
      <c r="I12" s="153"/>
      <c r="J12" s="142"/>
      <c r="K12" s="142"/>
      <c r="L12" s="154"/>
      <c r="M12" s="155">
        <v>335</v>
      </c>
      <c r="N12" s="156"/>
      <c r="O12" s="199"/>
    </row>
    <row r="13" spans="1:15" s="48" customFormat="1" x14ac:dyDescent="0.15">
      <c r="A13" s="1" t="s">
        <v>234</v>
      </c>
      <c r="B13" s="3"/>
      <c r="C13" s="151"/>
      <c r="D13" s="152"/>
      <c r="E13" s="152"/>
      <c r="F13" s="153" t="s">
        <v>235</v>
      </c>
      <c r="G13" s="153"/>
      <c r="H13" s="153"/>
      <c r="I13" s="153"/>
      <c r="J13" s="142"/>
      <c r="K13" s="142"/>
      <c r="L13" s="154"/>
      <c r="M13" s="155">
        <v>2314</v>
      </c>
      <c r="N13" s="156"/>
      <c r="O13" s="199"/>
    </row>
    <row r="14" spans="1:15" s="48" customFormat="1" x14ac:dyDescent="0.15">
      <c r="A14" s="1" t="s">
        <v>236</v>
      </c>
      <c r="B14" s="3"/>
      <c r="C14" s="157"/>
      <c r="D14" s="142"/>
      <c r="E14" s="142"/>
      <c r="F14" s="142" t="s">
        <v>237</v>
      </c>
      <c r="G14" s="142"/>
      <c r="H14" s="142"/>
      <c r="I14" s="142"/>
      <c r="J14" s="142"/>
      <c r="K14" s="142"/>
      <c r="L14" s="154"/>
      <c r="M14" s="155">
        <v>15</v>
      </c>
      <c r="N14" s="156"/>
      <c r="O14" s="199"/>
    </row>
    <row r="15" spans="1:15" s="48" customFormat="1" x14ac:dyDescent="0.15">
      <c r="A15" s="1" t="s">
        <v>238</v>
      </c>
      <c r="B15" s="3"/>
      <c r="C15" s="158"/>
      <c r="D15" s="159"/>
      <c r="E15" s="142"/>
      <c r="F15" s="159" t="s">
        <v>239</v>
      </c>
      <c r="G15" s="159"/>
      <c r="H15" s="159"/>
      <c r="I15" s="159"/>
      <c r="J15" s="142"/>
      <c r="K15" s="142"/>
      <c r="L15" s="154"/>
      <c r="M15" s="155">
        <v>3</v>
      </c>
      <c r="N15" s="156"/>
      <c r="O15" s="199"/>
    </row>
    <row r="16" spans="1:15" s="48" customFormat="1" x14ac:dyDescent="0.15">
      <c r="A16" s="1" t="s">
        <v>240</v>
      </c>
      <c r="B16" s="3"/>
      <c r="C16" s="157"/>
      <c r="D16" s="159"/>
      <c r="E16" s="142" t="s">
        <v>241</v>
      </c>
      <c r="F16" s="159"/>
      <c r="G16" s="159"/>
      <c r="H16" s="159"/>
      <c r="I16" s="159"/>
      <c r="J16" s="142"/>
      <c r="K16" s="142"/>
      <c r="L16" s="154"/>
      <c r="M16" s="155">
        <f>SUM(M17:M20)</f>
        <v>59</v>
      </c>
      <c r="N16" s="156"/>
      <c r="O16" s="199"/>
    </row>
    <row r="17" spans="1:15" s="48" customFormat="1" x14ac:dyDescent="0.15">
      <c r="A17" s="1" t="s">
        <v>242</v>
      </c>
      <c r="B17" s="3"/>
      <c r="C17" s="157"/>
      <c r="D17" s="159"/>
      <c r="E17" s="159"/>
      <c r="F17" s="142" t="s">
        <v>243</v>
      </c>
      <c r="G17" s="159"/>
      <c r="H17" s="159"/>
      <c r="I17" s="159"/>
      <c r="J17" s="142"/>
      <c r="K17" s="142"/>
      <c r="L17" s="154"/>
      <c r="M17" s="155">
        <v>56</v>
      </c>
      <c r="N17" s="156"/>
      <c r="O17" s="199"/>
    </row>
    <row r="18" spans="1:15" s="48" customFormat="1" x14ac:dyDescent="0.15">
      <c r="A18" s="1" t="s">
        <v>244</v>
      </c>
      <c r="B18" s="3"/>
      <c r="C18" s="157"/>
      <c r="D18" s="159"/>
      <c r="E18" s="159"/>
      <c r="F18" s="142" t="s">
        <v>245</v>
      </c>
      <c r="G18" s="159"/>
      <c r="H18" s="159"/>
      <c r="I18" s="159"/>
      <c r="J18" s="142"/>
      <c r="K18" s="142"/>
      <c r="L18" s="154"/>
      <c r="M18" s="155" t="s">
        <v>335</v>
      </c>
      <c r="N18" s="156"/>
      <c r="O18" s="199"/>
    </row>
    <row r="19" spans="1:15" s="48" customFormat="1" x14ac:dyDescent="0.15">
      <c r="A19" s="1" t="s">
        <v>246</v>
      </c>
      <c r="B19" s="3"/>
      <c r="C19" s="157"/>
      <c r="D19" s="142"/>
      <c r="E19" s="159"/>
      <c r="F19" s="142" t="s">
        <v>247</v>
      </c>
      <c r="G19" s="159"/>
      <c r="H19" s="159"/>
      <c r="I19" s="159"/>
      <c r="J19" s="142"/>
      <c r="K19" s="142"/>
      <c r="L19" s="154"/>
      <c r="M19" s="155" t="s">
        <v>335</v>
      </c>
      <c r="N19" s="160"/>
      <c r="O19" s="199"/>
    </row>
    <row r="20" spans="1:15" s="48" customFormat="1" x14ac:dyDescent="0.15">
      <c r="A20" s="1" t="s">
        <v>248</v>
      </c>
      <c r="B20" s="3"/>
      <c r="C20" s="157"/>
      <c r="D20" s="142"/>
      <c r="E20" s="161"/>
      <c r="F20" s="159" t="s">
        <v>239</v>
      </c>
      <c r="G20" s="142"/>
      <c r="H20" s="159"/>
      <c r="I20" s="159"/>
      <c r="J20" s="142"/>
      <c r="K20" s="142"/>
      <c r="L20" s="154"/>
      <c r="M20" s="155">
        <v>3</v>
      </c>
      <c r="N20" s="156"/>
      <c r="O20" s="199"/>
    </row>
    <row r="21" spans="1:15" s="48" customFormat="1" x14ac:dyDescent="0.15">
      <c r="A21" s="1" t="s">
        <v>249</v>
      </c>
      <c r="B21" s="3"/>
      <c r="C21" s="157"/>
      <c r="D21" s="142" t="s">
        <v>250</v>
      </c>
      <c r="E21" s="161"/>
      <c r="F21" s="159"/>
      <c r="G21" s="159"/>
      <c r="H21" s="159"/>
      <c r="I21" s="159"/>
      <c r="J21" s="142"/>
      <c r="K21" s="142"/>
      <c r="L21" s="154"/>
      <c r="M21" s="155">
        <f>SUM(M22:M25)</f>
        <v>3354</v>
      </c>
      <c r="N21" s="156"/>
      <c r="O21" s="199"/>
    </row>
    <row r="22" spans="1:15" s="48" customFormat="1" x14ac:dyDescent="0.15">
      <c r="A22" s="1" t="s">
        <v>251</v>
      </c>
      <c r="B22" s="3"/>
      <c r="C22" s="157"/>
      <c r="D22" s="142"/>
      <c r="E22" s="161" t="s">
        <v>252</v>
      </c>
      <c r="F22" s="159"/>
      <c r="G22" s="159"/>
      <c r="H22" s="159"/>
      <c r="I22" s="159"/>
      <c r="J22" s="142"/>
      <c r="K22" s="142"/>
      <c r="L22" s="154"/>
      <c r="M22" s="155">
        <v>2403</v>
      </c>
      <c r="N22" s="156"/>
      <c r="O22" s="199"/>
    </row>
    <row r="23" spans="1:15" s="48" customFormat="1" x14ac:dyDescent="0.15">
      <c r="A23" s="1" t="s">
        <v>253</v>
      </c>
      <c r="B23" s="3"/>
      <c r="C23" s="157"/>
      <c r="D23" s="142"/>
      <c r="E23" s="161" t="s">
        <v>254</v>
      </c>
      <c r="F23" s="159"/>
      <c r="G23" s="159"/>
      <c r="H23" s="159"/>
      <c r="I23" s="159"/>
      <c r="J23" s="142"/>
      <c r="K23" s="142"/>
      <c r="L23" s="154"/>
      <c r="M23" s="155" t="s">
        <v>335</v>
      </c>
      <c r="N23" s="156"/>
      <c r="O23" s="199"/>
    </row>
    <row r="24" spans="1:15" s="48" customFormat="1" x14ac:dyDescent="0.15">
      <c r="A24" s="1" t="s">
        <v>255</v>
      </c>
      <c r="B24" s="3"/>
      <c r="C24" s="157"/>
      <c r="D24" s="142"/>
      <c r="E24" s="161" t="s">
        <v>256</v>
      </c>
      <c r="F24" s="159"/>
      <c r="G24" s="159"/>
      <c r="H24" s="159"/>
      <c r="I24" s="159"/>
      <c r="J24" s="142"/>
      <c r="K24" s="142"/>
      <c r="L24" s="154"/>
      <c r="M24" s="155">
        <v>577</v>
      </c>
      <c r="N24" s="156"/>
      <c r="O24" s="199"/>
    </row>
    <row r="25" spans="1:15" s="48" customFormat="1" x14ac:dyDescent="0.15">
      <c r="A25" s="1" t="s">
        <v>257</v>
      </c>
      <c r="B25" s="3"/>
      <c r="C25" s="216"/>
      <c r="D25" s="217"/>
      <c r="E25" s="19" t="s">
        <v>258</v>
      </c>
      <c r="F25" s="20"/>
      <c r="G25" s="20"/>
      <c r="H25" s="20"/>
      <c r="I25" s="19"/>
      <c r="J25" s="217"/>
      <c r="K25" s="217"/>
      <c r="L25" s="218"/>
      <c r="M25" s="219">
        <v>374</v>
      </c>
      <c r="N25" s="220"/>
      <c r="O25" s="221"/>
    </row>
    <row r="26" spans="1:15" s="48" customFormat="1" x14ac:dyDescent="0.15">
      <c r="A26" s="1" t="s">
        <v>259</v>
      </c>
      <c r="B26" s="3"/>
      <c r="C26" s="157"/>
      <c r="D26" s="142" t="s">
        <v>260</v>
      </c>
      <c r="E26" s="161"/>
      <c r="F26" s="159"/>
      <c r="G26" s="159"/>
      <c r="H26" s="159"/>
      <c r="I26" s="161"/>
      <c r="J26" s="142"/>
      <c r="K26" s="142"/>
      <c r="L26" s="154"/>
      <c r="M26" s="155" t="str">
        <f>M28</f>
        <v>-</v>
      </c>
      <c r="N26" s="156"/>
      <c r="O26" s="199"/>
    </row>
    <row r="27" spans="1:15" s="48" customFormat="1" x14ac:dyDescent="0.15">
      <c r="A27" s="1" t="s">
        <v>261</v>
      </c>
      <c r="B27" s="3"/>
      <c r="C27" s="157"/>
      <c r="D27" s="142"/>
      <c r="E27" s="161" t="s">
        <v>262</v>
      </c>
      <c r="F27" s="159"/>
      <c r="G27" s="159"/>
      <c r="H27" s="159"/>
      <c r="I27" s="159"/>
      <c r="J27" s="142"/>
      <c r="K27" s="142"/>
      <c r="L27" s="154"/>
      <c r="M27" s="155" t="s">
        <v>335</v>
      </c>
      <c r="N27" s="156"/>
      <c r="O27" s="199"/>
    </row>
    <row r="28" spans="1:15" s="48" customFormat="1" x14ac:dyDescent="0.15">
      <c r="A28" s="1" t="s">
        <v>263</v>
      </c>
      <c r="B28" s="3"/>
      <c r="C28" s="157"/>
      <c r="D28" s="142"/>
      <c r="E28" s="161" t="s">
        <v>239</v>
      </c>
      <c r="F28" s="159"/>
      <c r="G28" s="159"/>
      <c r="H28" s="159"/>
      <c r="I28" s="159"/>
      <c r="J28" s="142"/>
      <c r="K28" s="142"/>
      <c r="L28" s="154"/>
      <c r="M28" s="205" t="s">
        <v>366</v>
      </c>
      <c r="N28" s="156"/>
      <c r="O28" s="199"/>
    </row>
    <row r="29" spans="1:15" s="48" customFormat="1" x14ac:dyDescent="0.15">
      <c r="A29" s="1" t="s">
        <v>264</v>
      </c>
      <c r="B29" s="3"/>
      <c r="C29" s="157"/>
      <c r="D29" s="142" t="s">
        <v>265</v>
      </c>
      <c r="E29" s="161"/>
      <c r="F29" s="159"/>
      <c r="G29" s="159"/>
      <c r="H29" s="159"/>
      <c r="I29" s="159"/>
      <c r="J29" s="142"/>
      <c r="K29" s="142"/>
      <c r="L29" s="154"/>
      <c r="M29" s="155">
        <v>1</v>
      </c>
      <c r="N29" s="156"/>
      <c r="O29" s="199"/>
    </row>
    <row r="30" spans="1:15" s="48" customFormat="1" x14ac:dyDescent="0.15">
      <c r="A30" s="1" t="s">
        <v>226</v>
      </c>
      <c r="B30" s="3"/>
      <c r="C30" s="162" t="s">
        <v>227</v>
      </c>
      <c r="D30" s="163"/>
      <c r="E30" s="164"/>
      <c r="F30" s="165"/>
      <c r="G30" s="165"/>
      <c r="H30" s="165"/>
      <c r="I30" s="165"/>
      <c r="J30" s="163"/>
      <c r="K30" s="163"/>
      <c r="L30" s="166"/>
      <c r="M30" s="167">
        <f>-M10+M21+M29</f>
        <v>629</v>
      </c>
      <c r="N30" s="168"/>
      <c r="O30" s="199"/>
    </row>
    <row r="31" spans="1:15" s="48" customFormat="1" x14ac:dyDescent="0.15">
      <c r="A31" s="1"/>
      <c r="B31" s="3"/>
      <c r="C31" s="157" t="s">
        <v>327</v>
      </c>
      <c r="D31" s="142"/>
      <c r="E31" s="161"/>
      <c r="F31" s="159"/>
      <c r="G31" s="159"/>
      <c r="H31" s="159"/>
      <c r="I31" s="161"/>
      <c r="J31" s="142"/>
      <c r="K31" s="142"/>
      <c r="L31" s="154"/>
      <c r="M31" s="169"/>
      <c r="N31" s="170"/>
      <c r="O31" s="199"/>
    </row>
    <row r="32" spans="1:15" s="48" customFormat="1" x14ac:dyDescent="0.15">
      <c r="A32" s="1" t="s">
        <v>268</v>
      </c>
      <c r="B32" s="3"/>
      <c r="C32" s="157"/>
      <c r="D32" s="142" t="s">
        <v>269</v>
      </c>
      <c r="E32" s="161"/>
      <c r="F32" s="159"/>
      <c r="G32" s="159"/>
      <c r="H32" s="159"/>
      <c r="I32" s="159"/>
      <c r="J32" s="142"/>
      <c r="K32" s="142"/>
      <c r="L32" s="154"/>
      <c r="M32" s="155">
        <f>SUM(M33:M37)</f>
        <v>669</v>
      </c>
      <c r="N32" s="156"/>
      <c r="O32" s="199"/>
    </row>
    <row r="33" spans="1:15" s="48" customFormat="1" x14ac:dyDescent="0.15">
      <c r="A33" s="1" t="s">
        <v>270</v>
      </c>
      <c r="B33" s="3"/>
      <c r="C33" s="157"/>
      <c r="D33" s="142"/>
      <c r="E33" s="161" t="s">
        <v>271</v>
      </c>
      <c r="F33" s="159"/>
      <c r="G33" s="159"/>
      <c r="H33" s="159"/>
      <c r="I33" s="159"/>
      <c r="J33" s="142"/>
      <c r="K33" s="142"/>
      <c r="L33" s="154"/>
      <c r="M33" s="155">
        <v>163</v>
      </c>
      <c r="N33" s="156"/>
      <c r="O33" s="199"/>
    </row>
    <row r="34" spans="1:15" s="48" customFormat="1" x14ac:dyDescent="0.15">
      <c r="A34" s="1" t="s">
        <v>272</v>
      </c>
      <c r="B34" s="3"/>
      <c r="C34" s="157"/>
      <c r="D34" s="142"/>
      <c r="E34" s="161" t="s">
        <v>273</v>
      </c>
      <c r="F34" s="159"/>
      <c r="G34" s="159"/>
      <c r="H34" s="159"/>
      <c r="I34" s="159"/>
      <c r="J34" s="142"/>
      <c r="K34" s="142"/>
      <c r="L34" s="154"/>
      <c r="M34" s="155">
        <v>506</v>
      </c>
      <c r="N34" s="156"/>
      <c r="O34" s="199"/>
    </row>
    <row r="35" spans="1:15" s="48" customFormat="1" x14ac:dyDescent="0.15">
      <c r="A35" s="1" t="s">
        <v>274</v>
      </c>
      <c r="B35" s="3"/>
      <c r="C35" s="157"/>
      <c r="D35" s="142"/>
      <c r="E35" s="161" t="s">
        <v>275</v>
      </c>
      <c r="F35" s="159"/>
      <c r="G35" s="159"/>
      <c r="H35" s="159"/>
      <c r="I35" s="159"/>
      <c r="J35" s="142"/>
      <c r="K35" s="142"/>
      <c r="L35" s="154"/>
      <c r="M35" s="155" t="s">
        <v>335</v>
      </c>
      <c r="N35" s="156"/>
      <c r="O35" s="199"/>
    </row>
    <row r="36" spans="1:15" s="48" customFormat="1" x14ac:dyDescent="0.15">
      <c r="A36" s="1" t="s">
        <v>276</v>
      </c>
      <c r="B36" s="3"/>
      <c r="C36" s="157"/>
      <c r="D36" s="142"/>
      <c r="E36" s="161" t="s">
        <v>277</v>
      </c>
      <c r="F36" s="159"/>
      <c r="G36" s="159"/>
      <c r="H36" s="159"/>
      <c r="I36" s="159"/>
      <c r="J36" s="142"/>
      <c r="K36" s="142"/>
      <c r="L36" s="154"/>
      <c r="M36" s="155" t="s">
        <v>347</v>
      </c>
      <c r="N36" s="156"/>
      <c r="O36" s="199"/>
    </row>
    <row r="37" spans="1:15" s="48" customFormat="1" x14ac:dyDescent="0.15">
      <c r="A37" s="1" t="s">
        <v>278</v>
      </c>
      <c r="B37" s="3"/>
      <c r="C37" s="157"/>
      <c r="D37" s="142"/>
      <c r="E37" s="161" t="s">
        <v>239</v>
      </c>
      <c r="F37" s="159"/>
      <c r="G37" s="159"/>
      <c r="H37" s="159"/>
      <c r="I37" s="159"/>
      <c r="J37" s="142"/>
      <c r="K37" s="142"/>
      <c r="L37" s="154"/>
      <c r="M37" s="155" t="s">
        <v>335</v>
      </c>
      <c r="N37" s="156"/>
      <c r="O37" s="199"/>
    </row>
    <row r="38" spans="1:15" s="48" customFormat="1" x14ac:dyDescent="0.15">
      <c r="A38" s="1" t="s">
        <v>279</v>
      </c>
      <c r="B38" s="3"/>
      <c r="C38" s="157"/>
      <c r="D38" s="142" t="s">
        <v>280</v>
      </c>
      <c r="E38" s="161"/>
      <c r="F38" s="159"/>
      <c r="G38" s="159"/>
      <c r="H38" s="159"/>
      <c r="I38" s="161"/>
      <c r="J38" s="142"/>
      <c r="K38" s="142"/>
      <c r="L38" s="154"/>
      <c r="M38" s="155">
        <f>SUM(M39:M43)</f>
        <v>102</v>
      </c>
      <c r="N38" s="156"/>
      <c r="O38" s="199"/>
    </row>
    <row r="39" spans="1:15" s="48" customFormat="1" x14ac:dyDescent="0.15">
      <c r="A39" s="1" t="s">
        <v>281</v>
      </c>
      <c r="B39" s="3"/>
      <c r="C39" s="157"/>
      <c r="D39" s="142"/>
      <c r="E39" s="161" t="s">
        <v>254</v>
      </c>
      <c r="F39" s="159"/>
      <c r="G39" s="159"/>
      <c r="H39" s="159"/>
      <c r="I39" s="161"/>
      <c r="J39" s="142"/>
      <c r="K39" s="142"/>
      <c r="L39" s="154"/>
      <c r="M39" s="155">
        <v>0</v>
      </c>
      <c r="N39" s="156"/>
      <c r="O39" s="199"/>
    </row>
    <row r="40" spans="1:15" s="48" customFormat="1" x14ac:dyDescent="0.15">
      <c r="A40" s="1" t="s">
        <v>282</v>
      </c>
      <c r="B40" s="3"/>
      <c r="C40" s="157"/>
      <c r="D40" s="142"/>
      <c r="E40" s="161" t="s">
        <v>283</v>
      </c>
      <c r="F40" s="159"/>
      <c r="G40" s="159"/>
      <c r="H40" s="159"/>
      <c r="I40" s="161"/>
      <c r="J40" s="142"/>
      <c r="K40" s="142"/>
      <c r="L40" s="154"/>
      <c r="M40" s="155" t="s">
        <v>347</v>
      </c>
      <c r="N40" s="156"/>
      <c r="O40" s="199"/>
    </row>
    <row r="41" spans="1:15" s="48" customFormat="1" x14ac:dyDescent="0.15">
      <c r="A41" s="1" t="s">
        <v>284</v>
      </c>
      <c r="B41" s="3"/>
      <c r="C41" s="157"/>
      <c r="D41" s="142"/>
      <c r="E41" s="161" t="s">
        <v>285</v>
      </c>
      <c r="F41" s="159"/>
      <c r="G41" s="142"/>
      <c r="H41" s="159"/>
      <c r="I41" s="159"/>
      <c r="J41" s="142"/>
      <c r="K41" s="142"/>
      <c r="L41" s="154"/>
      <c r="M41" s="155" t="s">
        <v>335</v>
      </c>
      <c r="N41" s="156"/>
      <c r="O41" s="199"/>
    </row>
    <row r="42" spans="1:15" s="48" customFormat="1" x14ac:dyDescent="0.15">
      <c r="A42" s="1" t="s">
        <v>286</v>
      </c>
      <c r="B42" s="3"/>
      <c r="C42" s="157"/>
      <c r="D42" s="142"/>
      <c r="E42" s="161" t="s">
        <v>287</v>
      </c>
      <c r="F42" s="159"/>
      <c r="G42" s="142"/>
      <c r="H42" s="159"/>
      <c r="I42" s="159"/>
      <c r="J42" s="142"/>
      <c r="K42" s="142"/>
      <c r="L42" s="154"/>
      <c r="M42" s="155">
        <v>1</v>
      </c>
      <c r="N42" s="156"/>
      <c r="O42" s="199"/>
    </row>
    <row r="43" spans="1:15" s="48" customFormat="1" x14ac:dyDescent="0.15">
      <c r="A43" s="1" t="s">
        <v>288</v>
      </c>
      <c r="B43" s="3"/>
      <c r="C43" s="157"/>
      <c r="D43" s="142"/>
      <c r="E43" s="161" t="s">
        <v>258</v>
      </c>
      <c r="F43" s="159"/>
      <c r="G43" s="159"/>
      <c r="H43" s="159"/>
      <c r="I43" s="159"/>
      <c r="J43" s="142"/>
      <c r="K43" s="142"/>
      <c r="L43" s="154"/>
      <c r="M43" s="155">
        <v>101</v>
      </c>
      <c r="N43" s="156"/>
      <c r="O43" s="199"/>
    </row>
    <row r="44" spans="1:15" s="48" customFormat="1" x14ac:dyDescent="0.15">
      <c r="A44" s="1" t="s">
        <v>266</v>
      </c>
      <c r="B44" s="3"/>
      <c r="C44" s="162" t="s">
        <v>267</v>
      </c>
      <c r="D44" s="163"/>
      <c r="E44" s="164"/>
      <c r="F44" s="165"/>
      <c r="G44" s="165"/>
      <c r="H44" s="165"/>
      <c r="I44" s="165"/>
      <c r="J44" s="163"/>
      <c r="K44" s="163"/>
      <c r="L44" s="166"/>
      <c r="M44" s="167">
        <f>-M32+M38</f>
        <v>-567</v>
      </c>
      <c r="N44" s="168"/>
      <c r="O44" s="199"/>
    </row>
    <row r="45" spans="1:15" s="48" customFormat="1" x14ac:dyDescent="0.15">
      <c r="A45" s="1"/>
      <c r="B45" s="3"/>
      <c r="C45" s="157" t="s">
        <v>328</v>
      </c>
      <c r="D45" s="142"/>
      <c r="E45" s="161"/>
      <c r="F45" s="159"/>
      <c r="G45" s="159"/>
      <c r="H45" s="159"/>
      <c r="I45" s="159"/>
      <c r="J45" s="142"/>
      <c r="K45" s="142"/>
      <c r="L45" s="154"/>
      <c r="M45" s="169"/>
      <c r="N45" s="170"/>
      <c r="O45" s="199"/>
    </row>
    <row r="46" spans="1:15" s="48" customFormat="1" x14ac:dyDescent="0.15">
      <c r="A46" s="1" t="s">
        <v>291</v>
      </c>
      <c r="B46" s="3"/>
      <c r="C46" s="157"/>
      <c r="D46" s="142" t="s">
        <v>292</v>
      </c>
      <c r="E46" s="161"/>
      <c r="F46" s="159"/>
      <c r="G46" s="159"/>
      <c r="H46" s="159"/>
      <c r="I46" s="159"/>
      <c r="J46" s="142"/>
      <c r="K46" s="142"/>
      <c r="L46" s="154"/>
      <c r="M46" s="155">
        <f>SUM(M47:M48)</f>
        <v>289</v>
      </c>
      <c r="N46" s="156"/>
      <c r="O46" s="199"/>
    </row>
    <row r="47" spans="1:15" s="48" customFormat="1" x14ac:dyDescent="0.15">
      <c r="A47" s="1" t="s">
        <v>293</v>
      </c>
      <c r="B47" s="3"/>
      <c r="C47" s="157"/>
      <c r="D47" s="142"/>
      <c r="E47" s="161" t="s">
        <v>329</v>
      </c>
      <c r="F47" s="159"/>
      <c r="G47" s="159"/>
      <c r="H47" s="159"/>
      <c r="I47" s="159"/>
      <c r="J47" s="142"/>
      <c r="K47" s="142"/>
      <c r="L47" s="154"/>
      <c r="M47" s="155">
        <v>289</v>
      </c>
      <c r="N47" s="156"/>
      <c r="O47" s="199"/>
    </row>
    <row r="48" spans="1:15" s="48" customFormat="1" x14ac:dyDescent="0.15">
      <c r="A48" s="1" t="s">
        <v>294</v>
      </c>
      <c r="B48" s="3"/>
      <c r="C48" s="157"/>
      <c r="D48" s="142"/>
      <c r="E48" s="161" t="s">
        <v>239</v>
      </c>
      <c r="F48" s="159"/>
      <c r="G48" s="159"/>
      <c r="H48" s="159"/>
      <c r="I48" s="159"/>
      <c r="J48" s="142"/>
      <c r="K48" s="142"/>
      <c r="L48" s="154"/>
      <c r="M48" s="205" t="s">
        <v>335</v>
      </c>
      <c r="N48" s="156"/>
      <c r="O48" s="199"/>
    </row>
    <row r="49" spans="1:15" s="48" customFormat="1" x14ac:dyDescent="0.15">
      <c r="A49" s="1" t="s">
        <v>295</v>
      </c>
      <c r="B49" s="3"/>
      <c r="C49" s="157"/>
      <c r="D49" s="142" t="s">
        <v>296</v>
      </c>
      <c r="E49" s="161"/>
      <c r="F49" s="159"/>
      <c r="G49" s="159"/>
      <c r="H49" s="159"/>
      <c r="I49" s="159"/>
      <c r="J49" s="142"/>
      <c r="K49" s="142"/>
      <c r="L49" s="154"/>
      <c r="M49" s="155">
        <f>SUM(M50:M51)</f>
        <v>171</v>
      </c>
      <c r="N49" s="156"/>
      <c r="O49" s="199"/>
    </row>
    <row r="50" spans="1:15" s="48" customFormat="1" x14ac:dyDescent="0.15">
      <c r="A50" s="1" t="s">
        <v>297</v>
      </c>
      <c r="B50" s="3"/>
      <c r="C50" s="157"/>
      <c r="D50" s="142"/>
      <c r="E50" s="161" t="s">
        <v>330</v>
      </c>
      <c r="F50" s="159"/>
      <c r="G50" s="159"/>
      <c r="H50" s="159"/>
      <c r="I50" s="153"/>
      <c r="J50" s="142"/>
      <c r="K50" s="142"/>
      <c r="L50" s="154"/>
      <c r="M50" s="205" t="s">
        <v>366</v>
      </c>
      <c r="N50" s="156"/>
      <c r="O50" s="199"/>
    </row>
    <row r="51" spans="1:15" s="48" customFormat="1" x14ac:dyDescent="0.15">
      <c r="A51" s="1" t="s">
        <v>298</v>
      </c>
      <c r="B51" s="3"/>
      <c r="C51" s="157"/>
      <c r="D51" s="142"/>
      <c r="E51" s="161" t="s">
        <v>258</v>
      </c>
      <c r="F51" s="159"/>
      <c r="G51" s="159"/>
      <c r="H51" s="159"/>
      <c r="I51" s="225"/>
      <c r="J51" s="142"/>
      <c r="K51" s="142"/>
      <c r="L51" s="154"/>
      <c r="M51" s="205">
        <v>171</v>
      </c>
      <c r="N51" s="156"/>
      <c r="O51" s="199"/>
    </row>
    <row r="52" spans="1:15" s="48" customFormat="1" x14ac:dyDescent="0.15">
      <c r="A52" s="1" t="s">
        <v>289</v>
      </c>
      <c r="B52" s="3"/>
      <c r="C52" s="162" t="s">
        <v>290</v>
      </c>
      <c r="D52" s="163"/>
      <c r="E52" s="164"/>
      <c r="F52" s="165"/>
      <c r="G52" s="165"/>
      <c r="H52" s="165"/>
      <c r="I52" s="224"/>
      <c r="J52" s="163"/>
      <c r="K52" s="163"/>
      <c r="L52" s="166"/>
      <c r="M52" s="167">
        <f>-M46+M49</f>
        <v>-118</v>
      </c>
      <c r="N52" s="168"/>
      <c r="O52" s="199"/>
    </row>
    <row r="53" spans="1:15" s="48" customFormat="1" x14ac:dyDescent="0.15">
      <c r="A53" s="1" t="s">
        <v>299</v>
      </c>
      <c r="B53" s="3"/>
      <c r="C53" s="284" t="s">
        <v>300</v>
      </c>
      <c r="D53" s="285"/>
      <c r="E53" s="285"/>
      <c r="F53" s="285"/>
      <c r="G53" s="285"/>
      <c r="H53" s="285"/>
      <c r="I53" s="285"/>
      <c r="J53" s="285"/>
      <c r="K53" s="285"/>
      <c r="L53" s="286"/>
      <c r="M53" s="206">
        <f>M30+M44+M52</f>
        <v>-56</v>
      </c>
      <c r="N53" s="168"/>
      <c r="O53" s="199"/>
    </row>
    <row r="54" spans="1:15" s="48" customFormat="1" ht="14.25" thickBot="1" x14ac:dyDescent="0.2">
      <c r="A54" s="1" t="s">
        <v>301</v>
      </c>
      <c r="B54" s="3"/>
      <c r="C54" s="287" t="s">
        <v>302</v>
      </c>
      <c r="D54" s="288"/>
      <c r="E54" s="288"/>
      <c r="F54" s="288"/>
      <c r="G54" s="288"/>
      <c r="H54" s="288"/>
      <c r="I54" s="288"/>
      <c r="J54" s="288"/>
      <c r="K54" s="288"/>
      <c r="L54" s="289"/>
      <c r="M54" s="206">
        <v>288</v>
      </c>
      <c r="N54" s="168"/>
      <c r="O54" s="199"/>
    </row>
    <row r="55" spans="1:15" s="48" customFormat="1" ht="14.25" hidden="1" thickBot="1" x14ac:dyDescent="0.2">
      <c r="A55" s="1">
        <v>4435000</v>
      </c>
      <c r="B55" s="3"/>
      <c r="C55" s="290" t="s">
        <v>220</v>
      </c>
      <c r="D55" s="291"/>
      <c r="E55" s="291"/>
      <c r="F55" s="291"/>
      <c r="G55" s="291"/>
      <c r="H55" s="291"/>
      <c r="I55" s="291"/>
      <c r="J55" s="291"/>
      <c r="K55" s="291"/>
      <c r="L55" s="292"/>
      <c r="M55" s="207" t="s">
        <v>347</v>
      </c>
      <c r="N55" s="168"/>
      <c r="O55" s="199"/>
    </row>
    <row r="56" spans="1:15" s="48" customFormat="1" ht="14.25" thickBot="1" x14ac:dyDescent="0.2">
      <c r="A56" s="1" t="s">
        <v>303</v>
      </c>
      <c r="B56" s="3"/>
      <c r="C56" s="293" t="s">
        <v>304</v>
      </c>
      <c r="D56" s="294"/>
      <c r="E56" s="294"/>
      <c r="F56" s="294"/>
      <c r="G56" s="294"/>
      <c r="H56" s="294"/>
      <c r="I56" s="294"/>
      <c r="J56" s="294"/>
      <c r="K56" s="294"/>
      <c r="L56" s="295"/>
      <c r="M56" s="208">
        <f>M53+M54</f>
        <v>232</v>
      </c>
      <c r="N56" s="171"/>
      <c r="O56" s="199"/>
    </row>
    <row r="57" spans="1:15" s="48" customFormat="1" ht="14.25" thickBot="1" x14ac:dyDescent="0.2">
      <c r="A57" s="1"/>
      <c r="B57" s="3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3"/>
      <c r="N57" s="174"/>
      <c r="O57" s="199"/>
    </row>
    <row r="58" spans="1:15" s="48" customFormat="1" x14ac:dyDescent="0.15">
      <c r="A58" s="1" t="s">
        <v>305</v>
      </c>
      <c r="B58" s="3"/>
      <c r="C58" s="175" t="s">
        <v>306</v>
      </c>
      <c r="D58" s="176"/>
      <c r="E58" s="176"/>
      <c r="F58" s="176"/>
      <c r="G58" s="176"/>
      <c r="H58" s="176"/>
      <c r="I58" s="176"/>
      <c r="J58" s="176"/>
      <c r="K58" s="176"/>
      <c r="L58" s="176"/>
      <c r="M58" s="177">
        <v>6</v>
      </c>
      <c r="N58" s="178"/>
      <c r="O58" s="199"/>
    </row>
    <row r="59" spans="1:15" s="48" customFormat="1" x14ac:dyDescent="0.15">
      <c r="A59" s="1" t="s">
        <v>307</v>
      </c>
      <c r="B59" s="3"/>
      <c r="C59" s="228" t="s">
        <v>308</v>
      </c>
      <c r="D59" s="229"/>
      <c r="E59" s="229"/>
      <c r="F59" s="229"/>
      <c r="G59" s="229"/>
      <c r="H59" s="229"/>
      <c r="I59" s="229"/>
      <c r="J59" s="229"/>
      <c r="K59" s="229"/>
      <c r="L59" s="229"/>
      <c r="M59" s="167">
        <v>-1</v>
      </c>
      <c r="N59" s="168"/>
      <c r="O59" s="199"/>
    </row>
    <row r="60" spans="1:15" s="48" customFormat="1" ht="14.25" thickBot="1" x14ac:dyDescent="0.2">
      <c r="A60" s="1" t="s">
        <v>309</v>
      </c>
      <c r="B60" s="3"/>
      <c r="C60" s="179" t="s">
        <v>310</v>
      </c>
      <c r="D60" s="180"/>
      <c r="E60" s="180"/>
      <c r="F60" s="180"/>
      <c r="G60" s="180"/>
      <c r="H60" s="180"/>
      <c r="I60" s="180"/>
      <c r="J60" s="180"/>
      <c r="K60" s="180"/>
      <c r="L60" s="180"/>
      <c r="M60" s="181">
        <f>M58+M59</f>
        <v>5</v>
      </c>
      <c r="N60" s="182"/>
      <c r="O60" s="199"/>
    </row>
    <row r="61" spans="1:15" s="48" customFormat="1" ht="14.25" thickBot="1" x14ac:dyDescent="0.2">
      <c r="A61" s="1" t="s">
        <v>311</v>
      </c>
      <c r="B61" s="3"/>
      <c r="C61" s="183" t="s">
        <v>312</v>
      </c>
      <c r="D61" s="184"/>
      <c r="E61" s="185"/>
      <c r="F61" s="186"/>
      <c r="G61" s="186"/>
      <c r="H61" s="186"/>
      <c r="I61" s="186"/>
      <c r="J61" s="184"/>
      <c r="K61" s="184"/>
      <c r="L61" s="184"/>
      <c r="M61" s="208">
        <f>M56+M60</f>
        <v>237</v>
      </c>
      <c r="N61" s="171"/>
      <c r="O61" s="199"/>
    </row>
    <row r="62" spans="1:15" s="48" customFormat="1" ht="6.75" customHeight="1" x14ac:dyDescent="0.15">
      <c r="A62" s="1"/>
      <c r="B62" s="3"/>
      <c r="C62" s="141"/>
      <c r="D62" s="141"/>
      <c r="E62" s="187"/>
      <c r="F62" s="188"/>
      <c r="G62" s="188"/>
      <c r="H62" s="188"/>
      <c r="I62" s="189"/>
      <c r="J62" s="190"/>
      <c r="K62" s="190"/>
      <c r="L62" s="190"/>
      <c r="M62" s="3"/>
      <c r="N62" s="3"/>
    </row>
    <row r="63" spans="1:15" s="48" customFormat="1" x14ac:dyDescent="0.15">
      <c r="A63" s="1"/>
      <c r="B63" s="3"/>
      <c r="C63" s="141"/>
      <c r="D63" s="191"/>
      <c r="E63" s="187"/>
      <c r="F63" s="188"/>
      <c r="G63" s="188"/>
      <c r="H63" s="188"/>
      <c r="I63" s="192"/>
      <c r="J63" s="190"/>
      <c r="K63" s="190"/>
      <c r="L63" s="190"/>
      <c r="M63" s="3"/>
      <c r="N63" s="3"/>
    </row>
  </sheetData>
  <mergeCells count="10">
    <mergeCell ref="C53:L53"/>
    <mergeCell ref="C54:L54"/>
    <mergeCell ref="C55:L55"/>
    <mergeCell ref="C56:L56"/>
    <mergeCell ref="M1:O1"/>
    <mergeCell ref="C3:N3"/>
    <mergeCell ref="C4:N4"/>
    <mergeCell ref="C5:N5"/>
    <mergeCell ref="C7:L8"/>
    <mergeCell ref="M7:N8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98"/>
  <sheetViews>
    <sheetView view="pageBreakPreview" topLeftCell="A88" zoomScaleNormal="85" zoomScaleSheetLayoutView="100" workbookViewId="0">
      <selection activeCell="H76" sqref="H76"/>
    </sheetView>
  </sheetViews>
  <sheetFormatPr defaultRowHeight="13.5" x14ac:dyDescent="0.15"/>
  <cols>
    <col min="1" max="5" width="1.75" style="311" customWidth="1"/>
    <col min="6" max="6" width="19.375" style="311" customWidth="1"/>
    <col min="7" max="10" width="15.125" style="311" customWidth="1"/>
    <col min="11" max="16384" width="9" style="311"/>
  </cols>
  <sheetData>
    <row r="1" spans="1:11" ht="16.5" customHeight="1" x14ac:dyDescent="0.15">
      <c r="A1" s="309" t="s">
        <v>368</v>
      </c>
      <c r="B1" s="310"/>
      <c r="C1" s="310"/>
      <c r="D1" s="310"/>
      <c r="E1" s="310"/>
      <c r="F1" s="310"/>
      <c r="G1" s="310"/>
      <c r="H1" s="310"/>
      <c r="I1" s="310"/>
      <c r="J1" s="310"/>
    </row>
    <row r="2" spans="1:11" ht="4.5" customHeight="1" x14ac:dyDescent="0.15">
      <c r="A2" s="310"/>
      <c r="B2" s="310"/>
      <c r="C2" s="310"/>
      <c r="D2" s="310"/>
      <c r="E2" s="310"/>
      <c r="F2" s="310"/>
      <c r="G2" s="310"/>
      <c r="H2" s="310"/>
      <c r="I2" s="310"/>
      <c r="J2" s="310"/>
    </row>
    <row r="3" spans="1:11" ht="14.25" customHeight="1" thickBot="1" x14ac:dyDescent="0.2">
      <c r="A3" s="312" t="s">
        <v>369</v>
      </c>
      <c r="B3" s="313"/>
      <c r="C3" s="313"/>
      <c r="D3" s="313"/>
      <c r="E3" s="313"/>
      <c r="J3" s="314" t="s">
        <v>370</v>
      </c>
    </row>
    <row r="4" spans="1:11" s="322" customFormat="1" ht="12" customHeight="1" x14ac:dyDescent="0.15">
      <c r="A4" s="315" t="s">
        <v>0</v>
      </c>
      <c r="B4" s="316"/>
      <c r="C4" s="316"/>
      <c r="D4" s="316"/>
      <c r="E4" s="316"/>
      <c r="F4" s="317"/>
      <c r="G4" s="318" t="s">
        <v>371</v>
      </c>
      <c r="H4" s="319" t="s">
        <v>372</v>
      </c>
      <c r="I4" s="320"/>
      <c r="J4" s="321"/>
    </row>
    <row r="5" spans="1:11" s="330" customFormat="1" ht="12" customHeight="1" x14ac:dyDescent="0.15">
      <c r="A5" s="323"/>
      <c r="B5" s="324"/>
      <c r="C5" s="324"/>
      <c r="D5" s="324"/>
      <c r="E5" s="324"/>
      <c r="F5" s="325"/>
      <c r="G5" s="326"/>
      <c r="H5" s="327" t="s">
        <v>373</v>
      </c>
      <c r="I5" s="328" t="s">
        <v>374</v>
      </c>
      <c r="J5" s="329" t="s">
        <v>375</v>
      </c>
    </row>
    <row r="6" spans="1:11" s="330" customFormat="1" ht="12" customHeight="1" x14ac:dyDescent="0.15">
      <c r="A6" s="323"/>
      <c r="B6" s="324"/>
      <c r="C6" s="324"/>
      <c r="D6" s="324"/>
      <c r="E6" s="324"/>
      <c r="F6" s="325"/>
      <c r="G6" s="326"/>
      <c r="H6" s="331"/>
      <c r="I6" s="332"/>
      <c r="J6" s="333"/>
    </row>
    <row r="7" spans="1:11" s="330" customFormat="1" ht="12" customHeight="1" x14ac:dyDescent="0.15">
      <c r="A7" s="334"/>
      <c r="B7" s="335"/>
      <c r="C7" s="335"/>
      <c r="D7" s="335"/>
      <c r="E7" s="335"/>
      <c r="F7" s="336"/>
      <c r="G7" s="337"/>
      <c r="H7" s="338"/>
      <c r="I7" s="339"/>
      <c r="J7" s="340"/>
    </row>
    <row r="8" spans="1:11" s="322" customFormat="1" ht="12.75" customHeight="1" x14ac:dyDescent="0.15">
      <c r="A8" s="341" t="s">
        <v>2</v>
      </c>
      <c r="B8" s="342"/>
      <c r="C8" s="342"/>
      <c r="D8" s="342"/>
      <c r="E8" s="342"/>
      <c r="F8" s="342"/>
      <c r="G8" s="343">
        <f>SUM(G9,G67)</f>
        <v>12097</v>
      </c>
      <c r="H8" s="344">
        <f t="shared" ref="H8:J8" si="0">SUM(H9,H67)</f>
        <v>10466</v>
      </c>
      <c r="I8" s="345">
        <f t="shared" si="0"/>
        <v>570</v>
      </c>
      <c r="J8" s="346">
        <f t="shared" si="0"/>
        <v>1061</v>
      </c>
      <c r="K8" s="311" t="b">
        <f>G8=SUM(H8:J8)</f>
        <v>1</v>
      </c>
    </row>
    <row r="9" spans="1:11" s="322" customFormat="1" ht="12.75" customHeight="1" x14ac:dyDescent="0.15">
      <c r="A9" s="347"/>
      <c r="B9" s="348" t="s">
        <v>4</v>
      </c>
      <c r="C9" s="348"/>
      <c r="D9" s="348"/>
      <c r="E9" s="348"/>
      <c r="F9" s="348"/>
      <c r="G9" s="343">
        <f>SUM(G10,G51,G54)</f>
        <v>11828</v>
      </c>
      <c r="H9" s="349">
        <f t="shared" ref="H9:J9" si="1">SUM(H10,H51,H54)</f>
        <v>10283</v>
      </c>
      <c r="I9" s="345">
        <f t="shared" si="1"/>
        <v>525</v>
      </c>
      <c r="J9" s="346">
        <f t="shared" si="1"/>
        <v>1020</v>
      </c>
      <c r="K9" s="311" t="b">
        <f t="shared" ref="K9:K69" si="2">G9=SUM(H9:J9)</f>
        <v>1</v>
      </c>
    </row>
    <row r="10" spans="1:11" s="322" customFormat="1" ht="12.75" customHeight="1" x14ac:dyDescent="0.15">
      <c r="A10" s="347"/>
      <c r="B10" s="348"/>
      <c r="C10" s="348" t="s">
        <v>6</v>
      </c>
      <c r="D10" s="348"/>
      <c r="E10" s="348"/>
      <c r="F10" s="348"/>
      <c r="G10" s="350">
        <f>SUM(G11,G35,G48:G50)</f>
        <v>7552</v>
      </c>
      <c r="H10" s="351">
        <f t="shared" ref="H10:J10" si="3">SUM(H11,H35,H48:H50)</f>
        <v>7035</v>
      </c>
      <c r="I10" s="352">
        <f t="shared" si="3"/>
        <v>517</v>
      </c>
      <c r="J10" s="353">
        <f t="shared" si="3"/>
        <v>0</v>
      </c>
      <c r="K10" s="311" t="b">
        <f t="shared" si="2"/>
        <v>1</v>
      </c>
    </row>
    <row r="11" spans="1:11" s="322" customFormat="1" ht="12.75" customHeight="1" x14ac:dyDescent="0.15">
      <c r="A11" s="347"/>
      <c r="B11" s="348"/>
      <c r="C11" s="348"/>
      <c r="D11" s="348" t="s">
        <v>8</v>
      </c>
      <c r="E11" s="348"/>
      <c r="F11" s="348"/>
      <c r="G11" s="343">
        <f>SUM(G12:G34)</f>
        <v>7550</v>
      </c>
      <c r="H11" s="349">
        <f>SUM(H12:H34)</f>
        <v>7033</v>
      </c>
      <c r="I11" s="352">
        <f t="shared" ref="I11:J11" si="4">SUM(I12:I34)</f>
        <v>517</v>
      </c>
      <c r="J11" s="353">
        <f t="shared" si="4"/>
        <v>0</v>
      </c>
      <c r="K11" s="311" t="b">
        <f t="shared" si="2"/>
        <v>1</v>
      </c>
    </row>
    <row r="12" spans="1:11" s="322" customFormat="1" ht="12.75" customHeight="1" x14ac:dyDescent="0.15">
      <c r="A12" s="347"/>
      <c r="B12" s="348"/>
      <c r="C12" s="348"/>
      <c r="D12" s="348"/>
      <c r="E12" s="348" t="s">
        <v>10</v>
      </c>
      <c r="F12" s="348"/>
      <c r="G12" s="343">
        <f>ROUND('[2]貸借対照表（目的）'!G12/1000000,0)</f>
        <v>301</v>
      </c>
      <c r="H12" s="349">
        <f>ROUND('[2]貸借対照表（目的）'!H12/1000000,0)</f>
        <v>171</v>
      </c>
      <c r="I12" s="352">
        <f>ROUND('[2]貸借対照表（目的）'!I12/1000000,0)</f>
        <v>130</v>
      </c>
      <c r="J12" s="353" t="s">
        <v>11</v>
      </c>
      <c r="K12" s="311" t="b">
        <f t="shared" si="2"/>
        <v>1</v>
      </c>
    </row>
    <row r="13" spans="1:11" s="322" customFormat="1" ht="12.75" customHeight="1" x14ac:dyDescent="0.15">
      <c r="A13" s="341"/>
      <c r="B13" s="342"/>
      <c r="C13" s="342"/>
      <c r="D13" s="342"/>
      <c r="E13" s="342" t="s">
        <v>376</v>
      </c>
      <c r="F13" s="342"/>
      <c r="G13" s="354"/>
      <c r="H13" s="355"/>
      <c r="I13" s="356"/>
      <c r="J13" s="357"/>
      <c r="K13" s="311" t="b">
        <f t="shared" si="2"/>
        <v>1</v>
      </c>
    </row>
    <row r="14" spans="1:11" s="322" customFormat="1" ht="12.75" customHeight="1" x14ac:dyDescent="0.15">
      <c r="A14" s="347"/>
      <c r="B14" s="348"/>
      <c r="C14" s="348"/>
      <c r="D14" s="348"/>
      <c r="E14" s="348" t="s">
        <v>13</v>
      </c>
      <c r="F14" s="358"/>
      <c r="G14" s="343" t="s">
        <v>11</v>
      </c>
      <c r="H14" s="349" t="s">
        <v>11</v>
      </c>
      <c r="I14" s="352" t="s">
        <v>11</v>
      </c>
      <c r="J14" s="353" t="s">
        <v>11</v>
      </c>
      <c r="K14" s="311"/>
    </row>
    <row r="15" spans="1:11" s="322" customFormat="1" ht="12.75" customHeight="1" x14ac:dyDescent="0.15">
      <c r="A15" s="341"/>
      <c r="B15" s="342"/>
      <c r="C15" s="342"/>
      <c r="D15" s="342"/>
      <c r="E15" s="359" t="s">
        <v>377</v>
      </c>
      <c r="F15" s="342"/>
      <c r="G15" s="354"/>
      <c r="H15" s="355"/>
      <c r="I15" s="356"/>
      <c r="J15" s="357"/>
      <c r="K15" s="311" t="b">
        <f t="shared" si="2"/>
        <v>1</v>
      </c>
    </row>
    <row r="16" spans="1:11" s="322" customFormat="1" ht="12.75" customHeight="1" x14ac:dyDescent="0.15">
      <c r="A16" s="347"/>
      <c r="B16" s="348"/>
      <c r="C16" s="348"/>
      <c r="D16" s="348"/>
      <c r="E16" s="348" t="s">
        <v>15</v>
      </c>
      <c r="F16" s="348"/>
      <c r="G16" s="343">
        <f>ROUND('[2]貸借対照表（目的）'!G16/1000000,0)</f>
        <v>25807</v>
      </c>
      <c r="H16" s="349">
        <f>ROUND('[2]貸借対照表（目的）'!H16/1000000,0)</f>
        <v>24772</v>
      </c>
      <c r="I16" s="352">
        <f>ROUND('[2]貸借対照表（目的）'!I16/1000000,0)</f>
        <v>1035</v>
      </c>
      <c r="J16" s="353" t="s">
        <v>11</v>
      </c>
      <c r="K16" s="311" t="b">
        <f t="shared" si="2"/>
        <v>1</v>
      </c>
    </row>
    <row r="17" spans="1:11" s="322" customFormat="1" ht="12.75" customHeight="1" x14ac:dyDescent="0.15">
      <c r="A17" s="341"/>
      <c r="B17" s="342"/>
      <c r="C17" s="342"/>
      <c r="D17" s="342"/>
      <c r="E17" s="342" t="s">
        <v>17</v>
      </c>
      <c r="F17" s="342"/>
      <c r="G17" s="343">
        <f>ROUND('[2]貸借対照表（目的）'!G17/1000000,0)</f>
        <v>-19116</v>
      </c>
      <c r="H17" s="360">
        <f>ROUND('[2]貸借対照表（目的）'!H17/1000000,0)-1</f>
        <v>-18468</v>
      </c>
      <c r="I17" s="352">
        <f>ROUND('[2]貸借対照表（目的）'!I17/1000000,0)</f>
        <v>-648</v>
      </c>
      <c r="J17" s="353" t="s">
        <v>11</v>
      </c>
      <c r="K17" s="311" t="b">
        <f t="shared" si="2"/>
        <v>1</v>
      </c>
    </row>
    <row r="18" spans="1:11" s="322" customFormat="1" ht="12.75" customHeight="1" x14ac:dyDescent="0.15">
      <c r="A18" s="347"/>
      <c r="B18" s="348"/>
      <c r="C18" s="348"/>
      <c r="D18" s="348"/>
      <c r="E18" s="348" t="s">
        <v>378</v>
      </c>
      <c r="F18" s="358"/>
      <c r="G18" s="354"/>
      <c r="H18" s="355"/>
      <c r="I18" s="356"/>
      <c r="J18" s="357"/>
      <c r="K18" s="311" t="b">
        <f t="shared" si="2"/>
        <v>1</v>
      </c>
    </row>
    <row r="19" spans="1:11" s="322" customFormat="1" ht="12.75" customHeight="1" x14ac:dyDescent="0.15">
      <c r="A19" s="347"/>
      <c r="B19" s="348"/>
      <c r="C19" s="348"/>
      <c r="D19" s="348"/>
      <c r="E19" s="348" t="s">
        <v>19</v>
      </c>
      <c r="F19" s="348"/>
      <c r="G19" s="343">
        <f>ROUND('[2]貸借対照表（目的）'!G19/1000000,0)</f>
        <v>1674</v>
      </c>
      <c r="H19" s="349">
        <f>ROUND('[2]貸借対照表（目的）'!H19/1000000,0)</f>
        <v>1674</v>
      </c>
      <c r="I19" s="352" t="s">
        <v>379</v>
      </c>
      <c r="J19" s="353" t="s">
        <v>11</v>
      </c>
      <c r="K19" s="311" t="b">
        <f t="shared" si="2"/>
        <v>1</v>
      </c>
    </row>
    <row r="20" spans="1:11" s="322" customFormat="1" ht="12.75" customHeight="1" x14ac:dyDescent="0.15">
      <c r="A20" s="341"/>
      <c r="B20" s="342"/>
      <c r="C20" s="342"/>
      <c r="D20" s="342"/>
      <c r="E20" s="359" t="s">
        <v>21</v>
      </c>
      <c r="F20" s="342"/>
      <c r="G20" s="343">
        <f>ROUND('[2]貸借対照表（目的）'!G20/1000000,0)</f>
        <v>-1116</v>
      </c>
      <c r="H20" s="349">
        <f>ROUND('[2]貸借対照表（目的）'!H20/1000000,0)</f>
        <v>-1116</v>
      </c>
      <c r="I20" s="352" t="s">
        <v>379</v>
      </c>
      <c r="J20" s="353" t="s">
        <v>11</v>
      </c>
      <c r="K20" s="311" t="b">
        <f t="shared" si="2"/>
        <v>1</v>
      </c>
    </row>
    <row r="21" spans="1:11" s="322" customFormat="1" ht="12.75" customHeight="1" x14ac:dyDescent="0.15">
      <c r="A21" s="347"/>
      <c r="B21" s="348"/>
      <c r="C21" s="348"/>
      <c r="D21" s="348"/>
      <c r="E21" s="361" t="s">
        <v>380</v>
      </c>
      <c r="F21" s="358"/>
      <c r="G21" s="354"/>
      <c r="H21" s="355"/>
      <c r="I21" s="356"/>
      <c r="J21" s="357"/>
      <c r="K21" s="311" t="b">
        <f t="shared" si="2"/>
        <v>1</v>
      </c>
    </row>
    <row r="22" spans="1:11" s="322" customFormat="1" ht="12.75" customHeight="1" x14ac:dyDescent="0.15">
      <c r="A22" s="347"/>
      <c r="B22" s="348"/>
      <c r="C22" s="348"/>
      <c r="D22" s="348"/>
      <c r="E22" s="348" t="s">
        <v>23</v>
      </c>
      <c r="F22" s="348"/>
      <c r="G22" s="343" t="s">
        <v>11</v>
      </c>
      <c r="H22" s="349" t="s">
        <v>11</v>
      </c>
      <c r="I22" s="352" t="s">
        <v>11</v>
      </c>
      <c r="J22" s="353" t="s">
        <v>11</v>
      </c>
      <c r="K22" s="311"/>
    </row>
    <row r="23" spans="1:11" s="322" customFormat="1" ht="12.75" customHeight="1" x14ac:dyDescent="0.15">
      <c r="A23" s="341"/>
      <c r="B23" s="342"/>
      <c r="C23" s="342"/>
      <c r="D23" s="342"/>
      <c r="E23" s="342" t="s">
        <v>25</v>
      </c>
      <c r="F23" s="342"/>
      <c r="G23" s="343" t="s">
        <v>11</v>
      </c>
      <c r="H23" s="349" t="s">
        <v>11</v>
      </c>
      <c r="I23" s="352" t="s">
        <v>11</v>
      </c>
      <c r="J23" s="353" t="s">
        <v>11</v>
      </c>
      <c r="K23" s="311"/>
    </row>
    <row r="24" spans="1:11" s="322" customFormat="1" ht="12.75" customHeight="1" x14ac:dyDescent="0.15">
      <c r="A24" s="347"/>
      <c r="B24" s="348"/>
      <c r="C24" s="348"/>
      <c r="D24" s="348"/>
      <c r="E24" s="348" t="s">
        <v>381</v>
      </c>
      <c r="F24" s="358"/>
      <c r="G24" s="354"/>
      <c r="H24" s="355"/>
      <c r="I24" s="356"/>
      <c r="J24" s="357"/>
      <c r="K24" s="311" t="b">
        <f t="shared" si="2"/>
        <v>1</v>
      </c>
    </row>
    <row r="25" spans="1:11" s="322" customFormat="1" ht="12.75" customHeight="1" x14ac:dyDescent="0.15">
      <c r="A25" s="347"/>
      <c r="B25" s="348"/>
      <c r="C25" s="348"/>
      <c r="D25" s="348"/>
      <c r="E25" s="348" t="s">
        <v>27</v>
      </c>
      <c r="F25" s="348"/>
      <c r="G25" s="343" t="s">
        <v>11</v>
      </c>
      <c r="H25" s="349" t="s">
        <v>11</v>
      </c>
      <c r="I25" s="352" t="s">
        <v>11</v>
      </c>
      <c r="J25" s="353" t="s">
        <v>11</v>
      </c>
      <c r="K25" s="311"/>
    </row>
    <row r="26" spans="1:11" s="322" customFormat="1" ht="12.75" customHeight="1" x14ac:dyDescent="0.15">
      <c r="A26" s="341"/>
      <c r="B26" s="342"/>
      <c r="C26" s="342"/>
      <c r="D26" s="342"/>
      <c r="E26" s="359" t="s">
        <v>29</v>
      </c>
      <c r="F26" s="342"/>
      <c r="G26" s="343" t="s">
        <v>11</v>
      </c>
      <c r="H26" s="349" t="s">
        <v>11</v>
      </c>
      <c r="I26" s="352" t="s">
        <v>11</v>
      </c>
      <c r="J26" s="353" t="s">
        <v>11</v>
      </c>
      <c r="K26" s="311"/>
    </row>
    <row r="27" spans="1:11" s="322" customFormat="1" ht="12.75" customHeight="1" x14ac:dyDescent="0.15">
      <c r="A27" s="347"/>
      <c r="B27" s="348"/>
      <c r="C27" s="348"/>
      <c r="D27" s="348"/>
      <c r="E27" s="361" t="s">
        <v>382</v>
      </c>
      <c r="F27" s="358"/>
      <c r="G27" s="354"/>
      <c r="H27" s="355"/>
      <c r="I27" s="356"/>
      <c r="J27" s="357"/>
      <c r="K27" s="311" t="b">
        <f t="shared" si="2"/>
        <v>1</v>
      </c>
    </row>
    <row r="28" spans="1:11" s="322" customFormat="1" ht="12.75" customHeight="1" x14ac:dyDescent="0.15">
      <c r="A28" s="347"/>
      <c r="B28" s="348"/>
      <c r="C28" s="348"/>
      <c r="D28" s="348"/>
      <c r="E28" s="348" t="s">
        <v>31</v>
      </c>
      <c r="F28" s="348"/>
      <c r="G28" s="343" t="s">
        <v>11</v>
      </c>
      <c r="H28" s="349" t="s">
        <v>11</v>
      </c>
      <c r="I28" s="352" t="s">
        <v>11</v>
      </c>
      <c r="J28" s="353" t="s">
        <v>11</v>
      </c>
      <c r="K28" s="311"/>
    </row>
    <row r="29" spans="1:11" s="322" customFormat="1" ht="12.75" customHeight="1" x14ac:dyDescent="0.15">
      <c r="A29" s="341"/>
      <c r="B29" s="342"/>
      <c r="C29" s="342"/>
      <c r="D29" s="342"/>
      <c r="E29" s="359" t="s">
        <v>33</v>
      </c>
      <c r="F29" s="342"/>
      <c r="G29" s="343" t="s">
        <v>11</v>
      </c>
      <c r="H29" s="349" t="s">
        <v>11</v>
      </c>
      <c r="I29" s="352" t="s">
        <v>11</v>
      </c>
      <c r="J29" s="353" t="s">
        <v>11</v>
      </c>
      <c r="K29" s="311"/>
    </row>
    <row r="30" spans="1:11" s="322" customFormat="1" ht="12.75" customHeight="1" x14ac:dyDescent="0.15">
      <c r="A30" s="347"/>
      <c r="B30" s="348"/>
      <c r="C30" s="348"/>
      <c r="D30" s="348"/>
      <c r="E30" s="361" t="s">
        <v>383</v>
      </c>
      <c r="F30" s="358"/>
      <c r="G30" s="354"/>
      <c r="H30" s="355"/>
      <c r="I30" s="356"/>
      <c r="J30" s="357"/>
      <c r="K30" s="311" t="b">
        <f t="shared" si="2"/>
        <v>1</v>
      </c>
    </row>
    <row r="31" spans="1:11" s="322" customFormat="1" ht="12.75" customHeight="1" x14ac:dyDescent="0.15">
      <c r="A31" s="347"/>
      <c r="B31" s="348"/>
      <c r="C31" s="348"/>
      <c r="D31" s="348"/>
      <c r="E31" s="348" t="s">
        <v>35</v>
      </c>
      <c r="F31" s="348"/>
      <c r="G31" s="343" t="s">
        <v>11</v>
      </c>
      <c r="H31" s="349" t="s">
        <v>11</v>
      </c>
      <c r="I31" s="352" t="s">
        <v>11</v>
      </c>
      <c r="J31" s="353" t="s">
        <v>11</v>
      </c>
      <c r="K31" s="311"/>
    </row>
    <row r="32" spans="1:11" s="322" customFormat="1" ht="12.75" customHeight="1" x14ac:dyDescent="0.15">
      <c r="A32" s="341"/>
      <c r="B32" s="342"/>
      <c r="C32" s="342"/>
      <c r="D32" s="342"/>
      <c r="E32" s="359" t="s">
        <v>37</v>
      </c>
      <c r="F32" s="342"/>
      <c r="G32" s="343" t="s">
        <v>11</v>
      </c>
      <c r="H32" s="349" t="s">
        <v>11</v>
      </c>
      <c r="I32" s="352" t="s">
        <v>11</v>
      </c>
      <c r="J32" s="353" t="s">
        <v>11</v>
      </c>
      <c r="K32" s="311"/>
    </row>
    <row r="33" spans="1:11" s="322" customFormat="1" ht="12.75" customHeight="1" x14ac:dyDescent="0.15">
      <c r="A33" s="347"/>
      <c r="B33" s="348"/>
      <c r="C33" s="348"/>
      <c r="D33" s="348"/>
      <c r="E33" s="361" t="s">
        <v>384</v>
      </c>
      <c r="F33" s="358"/>
      <c r="G33" s="354"/>
      <c r="H33" s="355"/>
      <c r="I33" s="356"/>
      <c r="J33" s="357"/>
      <c r="K33" s="311" t="b">
        <f t="shared" si="2"/>
        <v>1</v>
      </c>
    </row>
    <row r="34" spans="1:11" s="322" customFormat="1" ht="12.75" customHeight="1" x14ac:dyDescent="0.15">
      <c r="A34" s="347"/>
      <c r="B34" s="348"/>
      <c r="C34" s="348"/>
      <c r="D34" s="348"/>
      <c r="E34" s="348" t="s">
        <v>39</v>
      </c>
      <c r="F34" s="348"/>
      <c r="G34" s="343" t="s">
        <v>379</v>
      </c>
      <c r="H34" s="349" t="s">
        <v>379</v>
      </c>
      <c r="I34" s="352" t="s">
        <v>379</v>
      </c>
      <c r="J34" s="353" t="s">
        <v>11</v>
      </c>
      <c r="K34" s="311"/>
    </row>
    <row r="35" spans="1:11" s="322" customFormat="1" ht="12.75" customHeight="1" x14ac:dyDescent="0.15">
      <c r="A35" s="347"/>
      <c r="B35" s="348"/>
      <c r="C35" s="348"/>
      <c r="D35" s="348" t="s">
        <v>41</v>
      </c>
      <c r="E35" s="348"/>
      <c r="F35" s="348"/>
      <c r="G35" s="343">
        <f>SUM(G36:G47)</f>
        <v>0</v>
      </c>
      <c r="H35" s="349">
        <f>SUM(H36:H47)</f>
        <v>0</v>
      </c>
      <c r="I35" s="352" t="s">
        <v>379</v>
      </c>
      <c r="J35" s="353" t="s">
        <v>11</v>
      </c>
      <c r="K35" s="311" t="b">
        <f t="shared" si="2"/>
        <v>1</v>
      </c>
    </row>
    <row r="36" spans="1:11" s="322" customFormat="1" ht="12.75" customHeight="1" x14ac:dyDescent="0.15">
      <c r="A36" s="347"/>
      <c r="B36" s="348"/>
      <c r="C36" s="348"/>
      <c r="D36" s="348"/>
      <c r="E36" s="348" t="s">
        <v>10</v>
      </c>
      <c r="F36" s="348"/>
      <c r="G36" s="343">
        <f>ROUND('[2]貸借対照表（目的）'!G36/1000000,0)</f>
        <v>0</v>
      </c>
      <c r="H36" s="349">
        <f>ROUND('[2]貸借対照表（目的）'!H36/1000000,0)</f>
        <v>0</v>
      </c>
      <c r="I36" s="352" t="s">
        <v>379</v>
      </c>
      <c r="J36" s="353" t="s">
        <v>11</v>
      </c>
      <c r="K36" s="311" t="b">
        <f t="shared" si="2"/>
        <v>1</v>
      </c>
    </row>
    <row r="37" spans="1:11" s="322" customFormat="1" ht="12.75" customHeight="1" x14ac:dyDescent="0.15">
      <c r="A37" s="347"/>
      <c r="B37" s="348"/>
      <c r="C37" s="348"/>
      <c r="D37" s="348"/>
      <c r="E37" s="348" t="s">
        <v>376</v>
      </c>
      <c r="F37" s="348"/>
      <c r="G37" s="354"/>
      <c r="H37" s="355"/>
      <c r="I37" s="356"/>
      <c r="J37" s="357"/>
      <c r="K37" s="311" t="b">
        <f t="shared" si="2"/>
        <v>1</v>
      </c>
    </row>
    <row r="38" spans="1:11" s="322" customFormat="1" ht="12.75" customHeight="1" x14ac:dyDescent="0.15">
      <c r="A38" s="347"/>
      <c r="B38" s="348"/>
      <c r="C38" s="348"/>
      <c r="D38" s="348"/>
      <c r="E38" s="348" t="s">
        <v>15</v>
      </c>
      <c r="F38" s="348"/>
      <c r="G38" s="343" t="s">
        <v>11</v>
      </c>
      <c r="H38" s="349" t="s">
        <v>11</v>
      </c>
      <c r="I38" s="352" t="s">
        <v>11</v>
      </c>
      <c r="J38" s="353" t="s">
        <v>11</v>
      </c>
      <c r="K38" s="311"/>
    </row>
    <row r="39" spans="1:11" s="322" customFormat="1" ht="12.75" customHeight="1" x14ac:dyDescent="0.15">
      <c r="A39" s="347"/>
      <c r="B39" s="348"/>
      <c r="C39" s="348"/>
      <c r="D39" s="348"/>
      <c r="E39" s="348" t="s">
        <v>17</v>
      </c>
      <c r="F39" s="348"/>
      <c r="G39" s="343" t="s">
        <v>11</v>
      </c>
      <c r="H39" s="349" t="s">
        <v>11</v>
      </c>
      <c r="I39" s="352" t="s">
        <v>11</v>
      </c>
      <c r="J39" s="353" t="s">
        <v>11</v>
      </c>
      <c r="K39" s="311"/>
    </row>
    <row r="40" spans="1:11" s="322" customFormat="1" ht="12.75" customHeight="1" x14ac:dyDescent="0.15">
      <c r="A40" s="347"/>
      <c r="B40" s="348"/>
      <c r="C40" s="348"/>
      <c r="D40" s="348"/>
      <c r="E40" s="348" t="s">
        <v>378</v>
      </c>
      <c r="F40" s="348"/>
      <c r="G40" s="354"/>
      <c r="H40" s="355"/>
      <c r="I40" s="356"/>
      <c r="J40" s="357"/>
      <c r="K40" s="311" t="b">
        <f t="shared" si="2"/>
        <v>1</v>
      </c>
    </row>
    <row r="41" spans="1:11" s="322" customFormat="1" ht="12.75" customHeight="1" x14ac:dyDescent="0.15">
      <c r="A41" s="347"/>
      <c r="B41" s="348"/>
      <c r="C41" s="348"/>
      <c r="D41" s="348"/>
      <c r="E41" s="348" t="s">
        <v>19</v>
      </c>
      <c r="F41" s="348"/>
      <c r="G41" s="343" t="s">
        <v>11</v>
      </c>
      <c r="H41" s="349" t="s">
        <v>11</v>
      </c>
      <c r="I41" s="352" t="s">
        <v>11</v>
      </c>
      <c r="J41" s="353" t="s">
        <v>11</v>
      </c>
      <c r="K41" s="311"/>
    </row>
    <row r="42" spans="1:11" s="322" customFormat="1" ht="12.75" customHeight="1" x14ac:dyDescent="0.15">
      <c r="A42" s="347"/>
      <c r="B42" s="348"/>
      <c r="C42" s="348"/>
      <c r="D42" s="348"/>
      <c r="E42" s="361" t="s">
        <v>21</v>
      </c>
      <c r="F42" s="348"/>
      <c r="G42" s="343" t="s">
        <v>11</v>
      </c>
      <c r="H42" s="349" t="s">
        <v>11</v>
      </c>
      <c r="I42" s="352" t="s">
        <v>11</v>
      </c>
      <c r="J42" s="353" t="s">
        <v>11</v>
      </c>
      <c r="K42" s="311"/>
    </row>
    <row r="43" spans="1:11" s="322" customFormat="1" ht="12.75" customHeight="1" x14ac:dyDescent="0.15">
      <c r="A43" s="347"/>
      <c r="B43" s="348"/>
      <c r="C43" s="348"/>
      <c r="D43" s="348"/>
      <c r="E43" s="361" t="s">
        <v>380</v>
      </c>
      <c r="F43" s="348"/>
      <c r="G43" s="354"/>
      <c r="H43" s="355"/>
      <c r="I43" s="356"/>
      <c r="J43" s="357"/>
      <c r="K43" s="311" t="b">
        <f t="shared" si="2"/>
        <v>1</v>
      </c>
    </row>
    <row r="44" spans="1:11" s="322" customFormat="1" ht="12.75" customHeight="1" x14ac:dyDescent="0.15">
      <c r="A44" s="347"/>
      <c r="B44" s="348"/>
      <c r="C44" s="348"/>
      <c r="D44" s="348"/>
      <c r="E44" s="348" t="s">
        <v>35</v>
      </c>
      <c r="F44" s="348"/>
      <c r="G44" s="343" t="s">
        <v>11</v>
      </c>
      <c r="H44" s="349" t="s">
        <v>11</v>
      </c>
      <c r="I44" s="352" t="s">
        <v>11</v>
      </c>
      <c r="J44" s="353" t="s">
        <v>11</v>
      </c>
      <c r="K44" s="311"/>
    </row>
    <row r="45" spans="1:11" s="322" customFormat="1" ht="12.75" customHeight="1" x14ac:dyDescent="0.15">
      <c r="A45" s="347"/>
      <c r="B45" s="348"/>
      <c r="C45" s="348"/>
      <c r="D45" s="348"/>
      <c r="E45" s="361" t="s">
        <v>37</v>
      </c>
      <c r="F45" s="348"/>
      <c r="G45" s="343" t="s">
        <v>11</v>
      </c>
      <c r="H45" s="349" t="s">
        <v>11</v>
      </c>
      <c r="I45" s="352" t="s">
        <v>11</v>
      </c>
      <c r="J45" s="353" t="s">
        <v>11</v>
      </c>
      <c r="K45" s="311"/>
    </row>
    <row r="46" spans="1:11" s="322" customFormat="1" ht="12.75" customHeight="1" x14ac:dyDescent="0.15">
      <c r="A46" s="347"/>
      <c r="B46" s="348"/>
      <c r="C46" s="348"/>
      <c r="D46" s="348"/>
      <c r="E46" s="361" t="s">
        <v>384</v>
      </c>
      <c r="F46" s="348"/>
      <c r="G46" s="354"/>
      <c r="H46" s="355"/>
      <c r="I46" s="356"/>
      <c r="J46" s="357"/>
      <c r="K46" s="311" t="b">
        <f t="shared" si="2"/>
        <v>1</v>
      </c>
    </row>
    <row r="47" spans="1:11" s="322" customFormat="1" ht="12.75" customHeight="1" x14ac:dyDescent="0.15">
      <c r="A47" s="347"/>
      <c r="B47" s="348"/>
      <c r="C47" s="348"/>
      <c r="D47" s="348"/>
      <c r="E47" s="348" t="s">
        <v>385</v>
      </c>
      <c r="F47" s="348"/>
      <c r="G47" s="343" t="s">
        <v>11</v>
      </c>
      <c r="H47" s="349" t="s">
        <v>11</v>
      </c>
      <c r="I47" s="352" t="s">
        <v>11</v>
      </c>
      <c r="J47" s="353" t="s">
        <v>11</v>
      </c>
      <c r="K47" s="311"/>
    </row>
    <row r="48" spans="1:11" s="322" customFormat="1" ht="12.75" customHeight="1" x14ac:dyDescent="0.15">
      <c r="A48" s="347"/>
      <c r="B48" s="348"/>
      <c r="C48" s="348"/>
      <c r="D48" s="348" t="s">
        <v>51</v>
      </c>
      <c r="E48" s="348"/>
      <c r="F48" s="348"/>
      <c r="G48" s="343">
        <f>ROUND('[2]貸借対照表（目的）'!G48/1000000,0)</f>
        <v>2</v>
      </c>
      <c r="H48" s="349">
        <f>ROUND('[2]貸借対照表（目的）'!H48/1000000,0)</f>
        <v>2</v>
      </c>
      <c r="I48" s="352" t="s">
        <v>379</v>
      </c>
      <c r="J48" s="353" t="s">
        <v>11</v>
      </c>
      <c r="K48" s="311" t="b">
        <f t="shared" si="2"/>
        <v>1</v>
      </c>
    </row>
    <row r="49" spans="1:11" s="322" customFormat="1" ht="12.75" customHeight="1" x14ac:dyDescent="0.15">
      <c r="A49" s="347"/>
      <c r="B49" s="348"/>
      <c r="C49" s="348"/>
      <c r="D49" s="348" t="s">
        <v>53</v>
      </c>
      <c r="E49" s="348"/>
      <c r="F49" s="348"/>
      <c r="G49" s="343">
        <f>ROUND('[2]貸借対照表（目的）'!G49/1000000,0)</f>
        <v>0</v>
      </c>
      <c r="H49" s="349">
        <f>ROUND('[2]貸借対照表（目的）'!H49/1000000,0)</f>
        <v>0</v>
      </c>
      <c r="I49" s="352" t="s">
        <v>11</v>
      </c>
      <c r="J49" s="353" t="s">
        <v>11</v>
      </c>
      <c r="K49" s="311" t="b">
        <f t="shared" si="2"/>
        <v>1</v>
      </c>
    </row>
    <row r="50" spans="1:11" s="322" customFormat="1" ht="12.75" customHeight="1" x14ac:dyDescent="0.15">
      <c r="A50" s="347"/>
      <c r="B50" s="348"/>
      <c r="C50" s="348"/>
      <c r="D50" s="348" t="s">
        <v>386</v>
      </c>
      <c r="E50" s="348"/>
      <c r="F50" s="348"/>
      <c r="G50" s="354"/>
      <c r="H50" s="355"/>
      <c r="I50" s="356"/>
      <c r="J50" s="357"/>
      <c r="K50" s="311" t="b">
        <f t="shared" si="2"/>
        <v>1</v>
      </c>
    </row>
    <row r="51" spans="1:11" s="322" customFormat="1" ht="12.75" customHeight="1" x14ac:dyDescent="0.15">
      <c r="A51" s="347"/>
      <c r="B51" s="348"/>
      <c r="C51" s="348" t="s">
        <v>55</v>
      </c>
      <c r="D51" s="348"/>
      <c r="E51" s="348"/>
      <c r="F51" s="348"/>
      <c r="G51" s="343" t="s">
        <v>11</v>
      </c>
      <c r="H51" s="349" t="s">
        <v>11</v>
      </c>
      <c r="I51" s="352" t="s">
        <v>11</v>
      </c>
      <c r="J51" s="353" t="s">
        <v>11</v>
      </c>
      <c r="K51" s="311"/>
    </row>
    <row r="52" spans="1:11" s="322" customFormat="1" ht="12.75" customHeight="1" x14ac:dyDescent="0.15">
      <c r="A52" s="347"/>
      <c r="B52" s="348"/>
      <c r="C52" s="348"/>
      <c r="D52" s="348" t="s">
        <v>57</v>
      </c>
      <c r="E52" s="348"/>
      <c r="F52" s="348"/>
      <c r="G52" s="343" t="s">
        <v>11</v>
      </c>
      <c r="H52" s="349" t="s">
        <v>11</v>
      </c>
      <c r="I52" s="352" t="s">
        <v>11</v>
      </c>
      <c r="J52" s="353" t="s">
        <v>11</v>
      </c>
      <c r="K52" s="311"/>
    </row>
    <row r="53" spans="1:11" s="322" customFormat="1" ht="12.75" customHeight="1" x14ac:dyDescent="0.15">
      <c r="A53" s="347"/>
      <c r="B53" s="348"/>
      <c r="C53" s="348"/>
      <c r="D53" s="348" t="s">
        <v>35</v>
      </c>
      <c r="E53" s="348"/>
      <c r="F53" s="348"/>
      <c r="G53" s="343" t="s">
        <v>11</v>
      </c>
      <c r="H53" s="349" t="s">
        <v>11</v>
      </c>
      <c r="I53" s="352" t="s">
        <v>11</v>
      </c>
      <c r="J53" s="353" t="s">
        <v>11</v>
      </c>
      <c r="K53" s="311"/>
    </row>
    <row r="54" spans="1:11" s="322" customFormat="1" ht="12.75" customHeight="1" x14ac:dyDescent="0.15">
      <c r="A54" s="347"/>
      <c r="B54" s="348"/>
      <c r="C54" s="348" t="s">
        <v>60</v>
      </c>
      <c r="D54" s="348"/>
      <c r="E54" s="348"/>
      <c r="F54" s="348"/>
      <c r="G54" s="343">
        <f>SUM(G55,G62,G65)</f>
        <v>4276</v>
      </c>
      <c r="H54" s="349">
        <f t="shared" ref="H54:J54" si="5">SUM(H55,H62,H65)</f>
        <v>3248</v>
      </c>
      <c r="I54" s="352">
        <f t="shared" si="5"/>
        <v>8</v>
      </c>
      <c r="J54" s="353">
        <f t="shared" si="5"/>
        <v>1020</v>
      </c>
      <c r="K54" s="311" t="b">
        <f t="shared" si="2"/>
        <v>1</v>
      </c>
    </row>
    <row r="55" spans="1:11" s="322" customFormat="1" ht="12.75" customHeight="1" x14ac:dyDescent="0.15">
      <c r="A55" s="347"/>
      <c r="B55" s="348"/>
      <c r="C55" s="348"/>
      <c r="D55" s="348" t="s">
        <v>62</v>
      </c>
      <c r="E55" s="348"/>
      <c r="F55" s="348"/>
      <c r="G55" s="343">
        <f>SUM(G56:G58)</f>
        <v>26</v>
      </c>
      <c r="H55" s="349">
        <f>SUM(H56:H58)</f>
        <v>26</v>
      </c>
      <c r="I55" s="352" t="s">
        <v>379</v>
      </c>
      <c r="J55" s="353" t="s">
        <v>11</v>
      </c>
      <c r="K55" s="311" t="b">
        <f t="shared" si="2"/>
        <v>1</v>
      </c>
    </row>
    <row r="56" spans="1:11" s="322" customFormat="1" ht="12.75" customHeight="1" x14ac:dyDescent="0.15">
      <c r="A56" s="347"/>
      <c r="B56" s="348"/>
      <c r="C56" s="348"/>
      <c r="D56" s="348"/>
      <c r="E56" s="348" t="s">
        <v>64</v>
      </c>
      <c r="F56" s="348"/>
      <c r="G56" s="343">
        <f>ROUND('[2]貸借対照表（目的）'!G56/1000000,0)</f>
        <v>26</v>
      </c>
      <c r="H56" s="349">
        <f>ROUND('[2]貸借対照表（目的）'!H56/1000000,0)</f>
        <v>26</v>
      </c>
      <c r="I56" s="352" t="s">
        <v>379</v>
      </c>
      <c r="J56" s="353" t="s">
        <v>11</v>
      </c>
      <c r="K56" s="311" t="b">
        <f t="shared" si="2"/>
        <v>1</v>
      </c>
    </row>
    <row r="57" spans="1:11" s="322" customFormat="1" ht="12.75" customHeight="1" x14ac:dyDescent="0.15">
      <c r="A57" s="347"/>
      <c r="B57" s="348"/>
      <c r="C57" s="348"/>
      <c r="D57" s="348"/>
      <c r="E57" s="348" t="s">
        <v>66</v>
      </c>
      <c r="F57" s="348"/>
      <c r="G57" s="343" t="s">
        <v>11</v>
      </c>
      <c r="H57" s="349" t="s">
        <v>11</v>
      </c>
      <c r="I57" s="352" t="s">
        <v>11</v>
      </c>
      <c r="J57" s="353" t="s">
        <v>11</v>
      </c>
      <c r="K57" s="311"/>
    </row>
    <row r="58" spans="1:11" s="322" customFormat="1" ht="12.75" customHeight="1" x14ac:dyDescent="0.15">
      <c r="A58" s="347"/>
      <c r="B58" s="348"/>
      <c r="C58" s="348"/>
      <c r="D58" s="348"/>
      <c r="E58" s="348" t="s">
        <v>35</v>
      </c>
      <c r="F58" s="348"/>
      <c r="G58" s="343" t="s">
        <v>11</v>
      </c>
      <c r="H58" s="349" t="s">
        <v>11</v>
      </c>
      <c r="I58" s="352" t="s">
        <v>11</v>
      </c>
      <c r="J58" s="353" t="s">
        <v>11</v>
      </c>
      <c r="K58" s="311"/>
    </row>
    <row r="59" spans="1:11" s="322" customFormat="1" ht="12.75" customHeight="1" x14ac:dyDescent="0.15">
      <c r="A59" s="347"/>
      <c r="B59" s="348"/>
      <c r="C59" s="348"/>
      <c r="D59" s="348" t="s">
        <v>69</v>
      </c>
      <c r="E59" s="348"/>
      <c r="F59" s="348"/>
      <c r="G59" s="343" t="s">
        <v>11</v>
      </c>
      <c r="H59" s="349" t="s">
        <v>11</v>
      </c>
      <c r="I59" s="352" t="s">
        <v>11</v>
      </c>
      <c r="J59" s="353" t="s">
        <v>11</v>
      </c>
      <c r="K59" s="311"/>
    </row>
    <row r="60" spans="1:11" s="322" customFormat="1" ht="12.75" customHeight="1" x14ac:dyDescent="0.15">
      <c r="A60" s="347"/>
      <c r="B60" s="348"/>
      <c r="C60" s="348"/>
      <c r="D60" s="348" t="s">
        <v>71</v>
      </c>
      <c r="E60" s="348"/>
      <c r="F60" s="348"/>
      <c r="G60" s="343" t="s">
        <v>11</v>
      </c>
      <c r="H60" s="349" t="s">
        <v>11</v>
      </c>
      <c r="I60" s="352" t="s">
        <v>11</v>
      </c>
      <c r="J60" s="353" t="s">
        <v>11</v>
      </c>
      <c r="K60" s="311"/>
    </row>
    <row r="61" spans="1:11" s="322" customFormat="1" ht="12.75" customHeight="1" x14ac:dyDescent="0.15">
      <c r="A61" s="347"/>
      <c r="B61" s="348"/>
      <c r="C61" s="348"/>
      <c r="D61" s="348" t="s">
        <v>73</v>
      </c>
      <c r="E61" s="348"/>
      <c r="F61" s="348"/>
      <c r="G61" s="343" t="s">
        <v>11</v>
      </c>
      <c r="H61" s="349" t="s">
        <v>11</v>
      </c>
      <c r="I61" s="352" t="s">
        <v>11</v>
      </c>
      <c r="J61" s="353" t="s">
        <v>11</v>
      </c>
      <c r="K61" s="311"/>
    </row>
    <row r="62" spans="1:11" s="322" customFormat="1" ht="12.75" customHeight="1" x14ac:dyDescent="0.15">
      <c r="A62" s="347"/>
      <c r="B62" s="348"/>
      <c r="C62" s="348"/>
      <c r="D62" s="348" t="s">
        <v>75</v>
      </c>
      <c r="E62" s="348"/>
      <c r="F62" s="348"/>
      <c r="G62" s="343">
        <f>SUM(G63:G64)</f>
        <v>4185</v>
      </c>
      <c r="H62" s="349">
        <f>SUM(H63:H64)</f>
        <v>3157</v>
      </c>
      <c r="I62" s="352">
        <f t="shared" ref="I62:J62" si="6">SUM(I63:I64)</f>
        <v>8</v>
      </c>
      <c r="J62" s="353">
        <f t="shared" si="6"/>
        <v>1020</v>
      </c>
      <c r="K62" s="311" t="b">
        <f t="shared" si="2"/>
        <v>1</v>
      </c>
    </row>
    <row r="63" spans="1:11" s="322" customFormat="1" ht="12.75" customHeight="1" x14ac:dyDescent="0.15">
      <c r="A63" s="347"/>
      <c r="B63" s="348"/>
      <c r="C63" s="348"/>
      <c r="D63" s="348" t="s">
        <v>387</v>
      </c>
      <c r="E63" s="348" t="s">
        <v>77</v>
      </c>
      <c r="F63" s="348"/>
      <c r="G63" s="343" t="s">
        <v>11</v>
      </c>
      <c r="H63" s="349" t="s">
        <v>11</v>
      </c>
      <c r="I63" s="352" t="s">
        <v>11</v>
      </c>
      <c r="J63" s="353" t="s">
        <v>11</v>
      </c>
      <c r="K63" s="311"/>
    </row>
    <row r="64" spans="1:11" s="322" customFormat="1" ht="12.75" customHeight="1" x14ac:dyDescent="0.15">
      <c r="A64" s="347"/>
      <c r="B64" s="348"/>
      <c r="C64" s="348"/>
      <c r="D64" s="348"/>
      <c r="E64" s="348" t="s">
        <v>35</v>
      </c>
      <c r="F64" s="348"/>
      <c r="G64" s="343">
        <f>ROUND('[2]貸借対照表（目的）'!G64/1000000,0)</f>
        <v>4185</v>
      </c>
      <c r="H64" s="349">
        <f>ROUND('[2]貸借対照表（目的）'!H64/1000000,0)</f>
        <v>3157</v>
      </c>
      <c r="I64" s="352">
        <f>ROUND('[2]貸借対照表（目的）'!I64/1000000,0)</f>
        <v>8</v>
      </c>
      <c r="J64" s="362">
        <f>ROUND('[2]貸借対照表（目的）'!J64/1000000,0)+1</f>
        <v>1020</v>
      </c>
      <c r="K64" s="311" t="b">
        <f t="shared" si="2"/>
        <v>1</v>
      </c>
    </row>
    <row r="65" spans="1:11" s="322" customFormat="1" ht="12.75" customHeight="1" x14ac:dyDescent="0.15">
      <c r="A65" s="347"/>
      <c r="B65" s="348"/>
      <c r="C65" s="348"/>
      <c r="D65" s="348" t="s">
        <v>35</v>
      </c>
      <c r="E65" s="348"/>
      <c r="F65" s="348"/>
      <c r="G65" s="343">
        <f>ROUND('[2]貸借対照表（目的）'!G65/1000000,0)</f>
        <v>65</v>
      </c>
      <c r="H65" s="349">
        <f>ROUND('[2]貸借対照表（目的）'!H65/1000000,0)</f>
        <v>65</v>
      </c>
      <c r="I65" s="352" t="s">
        <v>11</v>
      </c>
      <c r="J65" s="353" t="s">
        <v>11</v>
      </c>
      <c r="K65" s="311" t="b">
        <f t="shared" si="2"/>
        <v>1</v>
      </c>
    </row>
    <row r="66" spans="1:11" s="322" customFormat="1" ht="12.75" customHeight="1" x14ac:dyDescent="0.15">
      <c r="A66" s="347"/>
      <c r="B66" s="348"/>
      <c r="C66" s="348"/>
      <c r="D66" s="348" t="s">
        <v>81</v>
      </c>
      <c r="E66" s="348"/>
      <c r="F66" s="348"/>
      <c r="G66" s="343" t="s">
        <v>11</v>
      </c>
      <c r="H66" s="349" t="s">
        <v>11</v>
      </c>
      <c r="I66" s="352" t="s">
        <v>11</v>
      </c>
      <c r="J66" s="353" t="s">
        <v>11</v>
      </c>
      <c r="K66" s="311"/>
    </row>
    <row r="67" spans="1:11" s="322" customFormat="1" ht="12.75" customHeight="1" x14ac:dyDescent="0.15">
      <c r="A67" s="347"/>
      <c r="B67" s="348" t="s">
        <v>83</v>
      </c>
      <c r="C67" s="348"/>
      <c r="D67" s="348"/>
      <c r="E67" s="348"/>
      <c r="F67" s="358"/>
      <c r="G67" s="350">
        <f>SUM(G68:G71,G74:G76)</f>
        <v>269</v>
      </c>
      <c r="H67" s="349">
        <f t="shared" ref="H67:J67" si="7">SUM(H68:H71,H74:H76)</f>
        <v>183</v>
      </c>
      <c r="I67" s="352">
        <f t="shared" si="7"/>
        <v>45</v>
      </c>
      <c r="J67" s="353">
        <f t="shared" si="7"/>
        <v>41</v>
      </c>
      <c r="K67" s="311" t="b">
        <f t="shared" si="2"/>
        <v>1</v>
      </c>
    </row>
    <row r="68" spans="1:11" s="322" customFormat="1" ht="12.75" customHeight="1" x14ac:dyDescent="0.15">
      <c r="A68" s="347"/>
      <c r="B68" s="348"/>
      <c r="C68" s="348" t="s">
        <v>85</v>
      </c>
      <c r="D68" s="348"/>
      <c r="E68" s="348"/>
      <c r="F68" s="348"/>
      <c r="G68" s="343">
        <f>ROUND('[2]貸借対照表（目的）'!G68/1000000,0)</f>
        <v>237</v>
      </c>
      <c r="H68" s="349">
        <f>ROUND('[2]貸借対照表（目的）'!H68/1000000,0)</f>
        <v>151</v>
      </c>
      <c r="I68" s="352">
        <f>ROUND('[2]貸借対照表（目的）'!I68/1000000,0)</f>
        <v>45</v>
      </c>
      <c r="J68" s="353">
        <f>ROUND('[2]貸借対照表（目的）'!J68/1000000,0)</f>
        <v>41</v>
      </c>
      <c r="K68" s="311" t="b">
        <f t="shared" si="2"/>
        <v>1</v>
      </c>
    </row>
    <row r="69" spans="1:11" s="322" customFormat="1" ht="12.75" customHeight="1" x14ac:dyDescent="0.15">
      <c r="A69" s="347"/>
      <c r="B69" s="348"/>
      <c r="C69" s="348" t="s">
        <v>87</v>
      </c>
      <c r="D69" s="348"/>
      <c r="E69" s="348"/>
      <c r="F69" s="348"/>
      <c r="G69" s="343">
        <f>ROUND('[2]貸借対照表（目的）'!G69/1000000,0)</f>
        <v>32</v>
      </c>
      <c r="H69" s="349">
        <f>ROUND('[2]貸借対照表（目的）'!H69/1000000,0)</f>
        <v>32</v>
      </c>
      <c r="I69" s="352" t="s">
        <v>335</v>
      </c>
      <c r="J69" s="353" t="s">
        <v>11</v>
      </c>
      <c r="K69" s="311" t="b">
        <f t="shared" si="2"/>
        <v>1</v>
      </c>
    </row>
    <row r="70" spans="1:11" s="322" customFormat="1" ht="12.75" customHeight="1" x14ac:dyDescent="0.15">
      <c r="A70" s="347"/>
      <c r="B70" s="348"/>
      <c r="C70" s="348" t="s">
        <v>88</v>
      </c>
      <c r="D70" s="348"/>
      <c r="E70" s="348"/>
      <c r="F70" s="348"/>
      <c r="G70" s="343" t="s">
        <v>11</v>
      </c>
      <c r="H70" s="349" t="s">
        <v>11</v>
      </c>
      <c r="I70" s="352" t="s">
        <v>11</v>
      </c>
      <c r="J70" s="353" t="s">
        <v>11</v>
      </c>
      <c r="K70" s="311"/>
    </row>
    <row r="71" spans="1:11" s="322" customFormat="1" ht="12.75" customHeight="1" x14ac:dyDescent="0.15">
      <c r="A71" s="347"/>
      <c r="B71" s="348"/>
      <c r="C71" s="348" t="s">
        <v>75</v>
      </c>
      <c r="D71" s="348"/>
      <c r="E71" s="348"/>
      <c r="F71" s="348"/>
      <c r="G71" s="343" t="s">
        <v>11</v>
      </c>
      <c r="H71" s="349" t="s">
        <v>11</v>
      </c>
      <c r="I71" s="352" t="s">
        <v>11</v>
      </c>
      <c r="J71" s="353" t="s">
        <v>11</v>
      </c>
      <c r="K71" s="311"/>
    </row>
    <row r="72" spans="1:11" s="322" customFormat="1" ht="12.75" customHeight="1" x14ac:dyDescent="0.15">
      <c r="A72" s="347"/>
      <c r="B72" s="348"/>
      <c r="C72" s="348"/>
      <c r="D72" s="348" t="s">
        <v>91</v>
      </c>
      <c r="E72" s="348"/>
      <c r="F72" s="348"/>
      <c r="G72" s="343" t="s">
        <v>11</v>
      </c>
      <c r="H72" s="349" t="s">
        <v>11</v>
      </c>
      <c r="I72" s="352" t="s">
        <v>11</v>
      </c>
      <c r="J72" s="353" t="s">
        <v>11</v>
      </c>
      <c r="K72" s="311"/>
    </row>
    <row r="73" spans="1:11" s="322" customFormat="1" ht="12.75" customHeight="1" x14ac:dyDescent="0.15">
      <c r="A73" s="347"/>
      <c r="B73" s="348"/>
      <c r="C73" s="348"/>
      <c r="D73" s="348" t="s">
        <v>77</v>
      </c>
      <c r="E73" s="348"/>
      <c r="F73" s="348"/>
      <c r="G73" s="343" t="s">
        <v>11</v>
      </c>
      <c r="H73" s="349" t="s">
        <v>11</v>
      </c>
      <c r="I73" s="352" t="s">
        <v>11</v>
      </c>
      <c r="J73" s="353" t="s">
        <v>11</v>
      </c>
      <c r="K73" s="311"/>
    </row>
    <row r="74" spans="1:11" s="322" customFormat="1" ht="12.75" customHeight="1" x14ac:dyDescent="0.15">
      <c r="A74" s="347"/>
      <c r="B74" s="348"/>
      <c r="C74" s="348" t="s">
        <v>94</v>
      </c>
      <c r="D74" s="348"/>
      <c r="E74" s="348"/>
      <c r="F74" s="348"/>
      <c r="G74" s="343" t="s">
        <v>11</v>
      </c>
      <c r="H74" s="349" t="s">
        <v>11</v>
      </c>
      <c r="I74" s="352" t="s">
        <v>11</v>
      </c>
      <c r="J74" s="353" t="s">
        <v>11</v>
      </c>
      <c r="K74" s="311"/>
    </row>
    <row r="75" spans="1:11" s="322" customFormat="1" ht="12.75" customHeight="1" x14ac:dyDescent="0.15">
      <c r="A75" s="347"/>
      <c r="B75" s="348"/>
      <c r="C75" s="348" t="s">
        <v>35</v>
      </c>
      <c r="D75" s="348"/>
      <c r="E75" s="348"/>
      <c r="F75" s="348"/>
      <c r="G75" s="343" t="s">
        <v>11</v>
      </c>
      <c r="H75" s="349" t="s">
        <v>11</v>
      </c>
      <c r="I75" s="352" t="s">
        <v>11</v>
      </c>
      <c r="J75" s="353" t="s">
        <v>11</v>
      </c>
      <c r="K75" s="311"/>
    </row>
    <row r="76" spans="1:11" s="322" customFormat="1" ht="12.75" customHeight="1" x14ac:dyDescent="0.15">
      <c r="A76" s="363"/>
      <c r="B76" s="364"/>
      <c r="C76" s="364" t="s">
        <v>81</v>
      </c>
      <c r="D76" s="364"/>
      <c r="E76" s="364"/>
      <c r="F76" s="364"/>
      <c r="G76" s="343" t="s">
        <v>11</v>
      </c>
      <c r="H76" s="349" t="s">
        <v>11</v>
      </c>
      <c r="I76" s="352" t="s">
        <v>11</v>
      </c>
      <c r="J76" s="353" t="s">
        <v>11</v>
      </c>
      <c r="K76" s="311"/>
    </row>
    <row r="77" spans="1:11" s="322" customFormat="1" ht="12.75" customHeight="1" thickBot="1" x14ac:dyDescent="0.2">
      <c r="A77" s="365"/>
      <c r="B77" s="366" t="s">
        <v>388</v>
      </c>
      <c r="C77" s="366"/>
      <c r="D77" s="366"/>
      <c r="E77" s="366"/>
      <c r="F77" s="366"/>
      <c r="G77" s="367"/>
      <c r="H77" s="368"/>
      <c r="I77" s="369"/>
      <c r="J77" s="370"/>
      <c r="K77" s="311" t="b">
        <f t="shared" ref="K77:K98" si="8">G77=SUM(H77:J77)</f>
        <v>1</v>
      </c>
    </row>
    <row r="78" spans="1:11" s="322" customFormat="1" ht="13.5" customHeight="1" x14ac:dyDescent="0.15">
      <c r="A78" s="371" t="s">
        <v>389</v>
      </c>
      <c r="B78" s="372"/>
      <c r="C78" s="372"/>
      <c r="D78" s="372"/>
      <c r="E78" s="372"/>
      <c r="F78" s="372"/>
      <c r="G78" s="343">
        <f>SUM(G79,G95)</f>
        <v>12097</v>
      </c>
      <c r="H78" s="351">
        <f>SUM(H79,H95)</f>
        <v>10467</v>
      </c>
      <c r="I78" s="345">
        <f t="shared" ref="I78:J78" si="9">SUM(I79,I95)</f>
        <v>569</v>
      </c>
      <c r="J78" s="346">
        <f t="shared" si="9"/>
        <v>1061</v>
      </c>
      <c r="K78" s="311" t="b">
        <f t="shared" si="8"/>
        <v>1</v>
      </c>
    </row>
    <row r="79" spans="1:11" s="322" customFormat="1" ht="13.5" customHeight="1" x14ac:dyDescent="0.15">
      <c r="A79" s="347"/>
      <c r="B79" s="348" t="s">
        <v>99</v>
      </c>
      <c r="C79" s="348"/>
      <c r="D79" s="348"/>
      <c r="E79" s="348"/>
      <c r="F79" s="348"/>
      <c r="G79" s="343">
        <f>SUM(G80,G86)</f>
        <v>1515</v>
      </c>
      <c r="H79" s="349">
        <f t="shared" ref="H79:J79" si="10">SUM(H80,H86)</f>
        <v>1339</v>
      </c>
      <c r="I79" s="352">
        <f t="shared" si="10"/>
        <v>71</v>
      </c>
      <c r="J79" s="353">
        <f t="shared" si="10"/>
        <v>105</v>
      </c>
      <c r="K79" s="311" t="b">
        <f t="shared" si="8"/>
        <v>1</v>
      </c>
    </row>
    <row r="80" spans="1:11" s="322" customFormat="1" ht="13.5" customHeight="1" x14ac:dyDescent="0.15">
      <c r="A80" s="347"/>
      <c r="B80" s="348"/>
      <c r="C80" s="348" t="s">
        <v>101</v>
      </c>
      <c r="D80" s="348"/>
      <c r="E80" s="348"/>
      <c r="F80" s="348"/>
      <c r="G80" s="343">
        <f>SUM(G81:G85)</f>
        <v>1138</v>
      </c>
      <c r="H80" s="349">
        <f t="shared" ref="H80:J80" si="11">SUM(H81:H85)</f>
        <v>1078</v>
      </c>
      <c r="I80" s="352">
        <f t="shared" si="11"/>
        <v>59</v>
      </c>
      <c r="J80" s="353">
        <f t="shared" si="11"/>
        <v>1</v>
      </c>
      <c r="K80" s="311" t="b">
        <f t="shared" si="8"/>
        <v>1</v>
      </c>
    </row>
    <row r="81" spans="1:11" s="322" customFormat="1" ht="13.5" customHeight="1" x14ac:dyDescent="0.15">
      <c r="A81" s="347"/>
      <c r="B81" s="348"/>
      <c r="C81" s="348"/>
      <c r="D81" s="348" t="s">
        <v>390</v>
      </c>
      <c r="E81" s="348"/>
      <c r="F81" s="348"/>
      <c r="G81" s="343">
        <f>ROUND('[2]貸借対照表（目的）'!G81/1000000,0)</f>
        <v>1075</v>
      </c>
      <c r="H81" s="349">
        <f>ROUND('[2]貸借対照表（目的）'!H81/1000000,0)</f>
        <v>1075</v>
      </c>
      <c r="I81" s="352" t="s">
        <v>379</v>
      </c>
      <c r="J81" s="353" t="s">
        <v>11</v>
      </c>
      <c r="K81" s="311" t="b">
        <f t="shared" si="8"/>
        <v>1</v>
      </c>
    </row>
    <row r="82" spans="1:11" s="322" customFormat="1" ht="13.5" customHeight="1" x14ac:dyDescent="0.15">
      <c r="A82" s="347"/>
      <c r="B82" s="348"/>
      <c r="C82" s="348"/>
      <c r="D82" s="348" t="s">
        <v>104</v>
      </c>
      <c r="E82" s="348"/>
      <c r="F82" s="348"/>
      <c r="G82" s="343" t="s">
        <v>11</v>
      </c>
      <c r="H82" s="349" t="s">
        <v>11</v>
      </c>
      <c r="I82" s="352" t="s">
        <v>11</v>
      </c>
      <c r="J82" s="353" t="s">
        <v>11</v>
      </c>
      <c r="K82" s="311"/>
    </row>
    <row r="83" spans="1:11" s="322" customFormat="1" ht="13.5" customHeight="1" x14ac:dyDescent="0.15">
      <c r="A83" s="347"/>
      <c r="B83" s="348"/>
      <c r="C83" s="348"/>
      <c r="D83" s="348" t="s">
        <v>106</v>
      </c>
      <c r="E83" s="348"/>
      <c r="F83" s="348"/>
      <c r="G83" s="373">
        <f>ROUND('[2]貸借対照表（目的）'!G83/1000000,0)-1</f>
        <v>63</v>
      </c>
      <c r="H83" s="360">
        <f>ROUND('[2]貸借対照表（目的）'!H83/1000000,0)-1</f>
        <v>3</v>
      </c>
      <c r="I83" s="352">
        <f>ROUND('[2]貸借対照表（目的）'!I83/1000000,0)</f>
        <v>59</v>
      </c>
      <c r="J83" s="353">
        <f>ROUND('[2]貸借対照表（目的）'!J83/1000000,0)</f>
        <v>1</v>
      </c>
      <c r="K83" s="311" t="b">
        <f t="shared" si="8"/>
        <v>1</v>
      </c>
    </row>
    <row r="84" spans="1:11" s="322" customFormat="1" ht="13.5" customHeight="1" x14ac:dyDescent="0.15">
      <c r="A84" s="347"/>
      <c r="B84" s="348"/>
      <c r="C84" s="348"/>
      <c r="D84" s="348" t="s">
        <v>108</v>
      </c>
      <c r="E84" s="348"/>
      <c r="F84" s="348"/>
      <c r="G84" s="343" t="s">
        <v>11</v>
      </c>
      <c r="H84" s="349" t="s">
        <v>11</v>
      </c>
      <c r="I84" s="352" t="s">
        <v>11</v>
      </c>
      <c r="J84" s="353" t="s">
        <v>11</v>
      </c>
      <c r="K84" s="311"/>
    </row>
    <row r="85" spans="1:11" s="322" customFormat="1" ht="13.5" customHeight="1" x14ac:dyDescent="0.15">
      <c r="A85" s="347"/>
      <c r="B85" s="348"/>
      <c r="C85" s="348"/>
      <c r="D85" s="348" t="s">
        <v>35</v>
      </c>
      <c r="E85" s="348"/>
      <c r="F85" s="348"/>
      <c r="G85" s="343" t="s">
        <v>11</v>
      </c>
      <c r="H85" s="349" t="s">
        <v>11</v>
      </c>
      <c r="I85" s="352" t="s">
        <v>11</v>
      </c>
      <c r="J85" s="353" t="s">
        <v>11</v>
      </c>
      <c r="K85" s="311"/>
    </row>
    <row r="86" spans="1:11" s="322" customFormat="1" ht="13.5" customHeight="1" x14ac:dyDescent="0.15">
      <c r="A86" s="347"/>
      <c r="B86" s="348"/>
      <c r="C86" s="348" t="s">
        <v>111</v>
      </c>
      <c r="D86" s="348"/>
      <c r="E86" s="348"/>
      <c r="F86" s="348"/>
      <c r="G86" s="343">
        <f>SUM(G87:G94)</f>
        <v>377</v>
      </c>
      <c r="H86" s="349">
        <f t="shared" ref="H86:J86" si="12">SUM(H87:H94)</f>
        <v>261</v>
      </c>
      <c r="I86" s="352">
        <f t="shared" si="12"/>
        <v>12</v>
      </c>
      <c r="J86" s="353">
        <f t="shared" si="12"/>
        <v>104</v>
      </c>
      <c r="K86" s="311" t="b">
        <f t="shared" si="8"/>
        <v>1</v>
      </c>
    </row>
    <row r="87" spans="1:11" s="322" customFormat="1" ht="13.5" customHeight="1" x14ac:dyDescent="0.15">
      <c r="A87" s="347"/>
      <c r="B87" s="348"/>
      <c r="C87" s="348"/>
      <c r="D87" s="348" t="s">
        <v>391</v>
      </c>
      <c r="E87" s="348"/>
      <c r="F87" s="348"/>
      <c r="G87" s="343">
        <f>ROUND('[2]貸借対照表（目的）'!G87/1000000,0)</f>
        <v>249</v>
      </c>
      <c r="H87" s="349">
        <f>ROUND('[2]貸借対照表（目的）'!H87/1000000,0)</f>
        <v>249</v>
      </c>
      <c r="I87" s="352" t="s">
        <v>379</v>
      </c>
      <c r="J87" s="353" t="s">
        <v>11</v>
      </c>
      <c r="K87" s="311" t="b">
        <f t="shared" si="8"/>
        <v>1</v>
      </c>
    </row>
    <row r="88" spans="1:11" s="322" customFormat="1" ht="13.5" customHeight="1" x14ac:dyDescent="0.15">
      <c r="A88" s="347"/>
      <c r="B88" s="348"/>
      <c r="C88" s="348"/>
      <c r="D88" s="348" t="s">
        <v>114</v>
      </c>
      <c r="E88" s="348"/>
      <c r="F88" s="348"/>
      <c r="G88" s="343" t="s">
        <v>379</v>
      </c>
      <c r="H88" s="349" t="s">
        <v>379</v>
      </c>
      <c r="I88" s="352" t="s">
        <v>379</v>
      </c>
      <c r="J88" s="353" t="s">
        <v>11</v>
      </c>
      <c r="K88" s="311"/>
    </row>
    <row r="89" spans="1:11" s="322" customFormat="1" ht="13.5" customHeight="1" x14ac:dyDescent="0.15">
      <c r="A89" s="347"/>
      <c r="B89" s="348"/>
      <c r="C89" s="348"/>
      <c r="D89" s="348" t="s">
        <v>116</v>
      </c>
      <c r="E89" s="348"/>
      <c r="F89" s="348"/>
      <c r="G89" s="343" t="s">
        <v>11</v>
      </c>
      <c r="H89" s="349" t="s">
        <v>11</v>
      </c>
      <c r="I89" s="352" t="s">
        <v>11</v>
      </c>
      <c r="J89" s="353" t="s">
        <v>11</v>
      </c>
      <c r="K89" s="311"/>
    </row>
    <row r="90" spans="1:11" s="322" customFormat="1" ht="13.5" customHeight="1" x14ac:dyDescent="0.15">
      <c r="A90" s="347"/>
      <c r="B90" s="348"/>
      <c r="C90" s="348"/>
      <c r="D90" s="348" t="s">
        <v>118</v>
      </c>
      <c r="E90" s="348"/>
      <c r="F90" s="348"/>
      <c r="G90" s="343" t="s">
        <v>11</v>
      </c>
      <c r="H90" s="349" t="s">
        <v>11</v>
      </c>
      <c r="I90" s="352" t="s">
        <v>11</v>
      </c>
      <c r="J90" s="353" t="s">
        <v>11</v>
      </c>
      <c r="K90" s="311"/>
    </row>
    <row r="91" spans="1:11" s="322" customFormat="1" ht="13.5" customHeight="1" x14ac:dyDescent="0.15">
      <c r="A91" s="347"/>
      <c r="B91" s="348"/>
      <c r="C91" s="348"/>
      <c r="D91" s="348" t="s">
        <v>120</v>
      </c>
      <c r="E91" s="348"/>
      <c r="F91" s="348"/>
      <c r="G91" s="343" t="s">
        <v>11</v>
      </c>
      <c r="H91" s="349" t="s">
        <v>11</v>
      </c>
      <c r="I91" s="352" t="s">
        <v>11</v>
      </c>
      <c r="J91" s="353" t="s">
        <v>11</v>
      </c>
      <c r="K91" s="311"/>
    </row>
    <row r="92" spans="1:11" s="322" customFormat="1" ht="13.5" customHeight="1" x14ac:dyDescent="0.15">
      <c r="A92" s="347"/>
      <c r="B92" s="348"/>
      <c r="C92" s="348"/>
      <c r="D92" s="348" t="s">
        <v>122</v>
      </c>
      <c r="E92" s="348"/>
      <c r="F92" s="348"/>
      <c r="G92" s="343">
        <f>ROUND('[2]貸借対照表（目的）'!G92/1000000,0)</f>
        <v>23</v>
      </c>
      <c r="H92" s="349">
        <f>ROUND('[2]貸借対照表（目的）'!H92/1000000,0)</f>
        <v>11</v>
      </c>
      <c r="I92" s="352">
        <f>ROUND('[2]貸借対照表（目的）'!I92/1000000,0)</f>
        <v>11</v>
      </c>
      <c r="J92" s="353">
        <f>ROUND('[2]貸借対照表（目的）'!J92/1000000,0)</f>
        <v>1</v>
      </c>
      <c r="K92" s="311" t="b">
        <f t="shared" si="8"/>
        <v>1</v>
      </c>
    </row>
    <row r="93" spans="1:11" s="322" customFormat="1" ht="13.5" customHeight="1" x14ac:dyDescent="0.15">
      <c r="A93" s="347"/>
      <c r="B93" s="348"/>
      <c r="C93" s="348"/>
      <c r="D93" s="348" t="s">
        <v>124</v>
      </c>
      <c r="E93" s="348"/>
      <c r="F93" s="348"/>
      <c r="G93" s="343">
        <f>ROUND('[2]貸借対照表（目的）'!G93/1000000,0)</f>
        <v>105</v>
      </c>
      <c r="H93" s="349">
        <f>ROUND('[2]貸借対照表（目的）'!H93/1000000,0)</f>
        <v>1</v>
      </c>
      <c r="I93" s="352">
        <f>ROUND('[2]貸借対照表（目的）'!I93/1000000,0)</f>
        <v>1</v>
      </c>
      <c r="J93" s="353">
        <f>ROUND('[2]貸借対照表（目的）'!J93/1000000,0)</f>
        <v>103</v>
      </c>
      <c r="K93" s="311" t="b">
        <f t="shared" si="8"/>
        <v>1</v>
      </c>
    </row>
    <row r="94" spans="1:11" s="322" customFormat="1" ht="13.5" customHeight="1" x14ac:dyDescent="0.15">
      <c r="A94" s="347"/>
      <c r="B94" s="348"/>
      <c r="C94" s="348"/>
      <c r="D94" s="348" t="s">
        <v>35</v>
      </c>
      <c r="E94" s="348"/>
      <c r="F94" s="348"/>
      <c r="G94" s="343" t="s">
        <v>11</v>
      </c>
      <c r="H94" s="349" t="s">
        <v>11</v>
      </c>
      <c r="I94" s="352" t="s">
        <v>11</v>
      </c>
      <c r="J94" s="353" t="s">
        <v>11</v>
      </c>
      <c r="K94" s="311"/>
    </row>
    <row r="95" spans="1:11" s="322" customFormat="1" ht="13.5" customHeight="1" x14ac:dyDescent="0.15">
      <c r="A95" s="347"/>
      <c r="B95" s="348" t="s">
        <v>127</v>
      </c>
      <c r="C95" s="348"/>
      <c r="D95" s="348"/>
      <c r="E95" s="348"/>
      <c r="F95" s="348"/>
      <c r="G95" s="343">
        <f>SUM(G96:G97)</f>
        <v>10582</v>
      </c>
      <c r="H95" s="349">
        <f t="shared" ref="H95:J95" si="13">SUM(H96:H97)</f>
        <v>9128</v>
      </c>
      <c r="I95" s="345">
        <f t="shared" si="13"/>
        <v>498</v>
      </c>
      <c r="J95" s="346">
        <f t="shared" si="13"/>
        <v>956</v>
      </c>
      <c r="K95" s="311" t="b">
        <f t="shared" si="8"/>
        <v>1</v>
      </c>
    </row>
    <row r="96" spans="1:11" s="322" customFormat="1" ht="13.5" customHeight="1" x14ac:dyDescent="0.15">
      <c r="A96" s="347"/>
      <c r="B96" s="348"/>
      <c r="C96" s="348" t="s">
        <v>129</v>
      </c>
      <c r="D96" s="348"/>
      <c r="E96" s="348"/>
      <c r="F96" s="348"/>
      <c r="G96" s="343">
        <f>ROUND('[2]貸借対照表（目的）'!G96/1000000,0)</f>
        <v>11828</v>
      </c>
      <c r="H96" s="360">
        <f>ROUND('[2]貸借対照表（目的）'!H96/1000000,0)-1</f>
        <v>10284</v>
      </c>
      <c r="I96" s="374">
        <f>ROUND('[2]貸借対照表（目的）'!I96/1000000,0)-1</f>
        <v>524</v>
      </c>
      <c r="J96" s="362">
        <f>ROUND('[2]貸借対照表（目的）'!J96/1000000,0)+1</f>
        <v>1020</v>
      </c>
      <c r="K96" s="311" t="b">
        <f t="shared" si="8"/>
        <v>1</v>
      </c>
    </row>
    <row r="97" spans="1:11" s="322" customFormat="1" ht="13.5" customHeight="1" x14ac:dyDescent="0.15">
      <c r="A97" s="363"/>
      <c r="B97" s="364"/>
      <c r="C97" s="364" t="s">
        <v>131</v>
      </c>
      <c r="D97" s="364"/>
      <c r="E97" s="364"/>
      <c r="F97" s="364"/>
      <c r="G97" s="350">
        <f>ROUND('[2]貸借対照表（目的）'!G97/1000000,0)</f>
        <v>-1246</v>
      </c>
      <c r="H97" s="349">
        <f>ROUND('[2]貸借対照表（目的）'!H97/1000000,0)</f>
        <v>-1156</v>
      </c>
      <c r="I97" s="352">
        <f>ROUND('[2]貸借対照表（目的）'!I97/1000000,0)</f>
        <v>-26</v>
      </c>
      <c r="J97" s="362">
        <f>ROUND('[2]貸借対照表（目的）'!J97/1000000,0)+1</f>
        <v>-64</v>
      </c>
      <c r="K97" s="311" t="b">
        <f t="shared" si="8"/>
        <v>1</v>
      </c>
    </row>
    <row r="98" spans="1:11" s="322" customFormat="1" ht="13.5" customHeight="1" thickBot="1" x14ac:dyDescent="0.2">
      <c r="A98" s="365"/>
      <c r="B98" s="366"/>
      <c r="C98" s="366" t="s">
        <v>392</v>
      </c>
      <c r="D98" s="366"/>
      <c r="E98" s="366"/>
      <c r="F98" s="366"/>
      <c r="G98" s="367"/>
      <c r="H98" s="368"/>
      <c r="I98" s="369"/>
      <c r="J98" s="370"/>
      <c r="K98" s="311" t="b">
        <f t="shared" si="8"/>
        <v>1</v>
      </c>
    </row>
  </sheetData>
  <mergeCells count="6">
    <mergeCell ref="A4:E7"/>
    <mergeCell ref="G4:G7"/>
    <mergeCell ref="H4:J4"/>
    <mergeCell ref="H5:H7"/>
    <mergeCell ref="I5:I7"/>
    <mergeCell ref="J5:J7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scale="84" fitToWidth="0" orientation="portrait" r:id="rId1"/>
  <headerFooter alignWithMargins="0"/>
  <rowBreaks count="1" manualBreakCount="1">
    <brk id="77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40"/>
  <sheetViews>
    <sheetView view="pageBreakPreview" zoomScaleNormal="85" zoomScaleSheetLayoutView="100" workbookViewId="0">
      <selection activeCell="H76" sqref="H76"/>
    </sheetView>
  </sheetViews>
  <sheetFormatPr defaultRowHeight="13.5" x14ac:dyDescent="0.15"/>
  <cols>
    <col min="1" max="5" width="1.75" style="311" customWidth="1"/>
    <col min="6" max="6" width="19.375" style="311" customWidth="1"/>
    <col min="7" max="10" width="13.625" style="311" customWidth="1"/>
    <col min="11" max="16384" width="9" style="311"/>
  </cols>
  <sheetData>
    <row r="1" spans="1:11" ht="14.25" customHeight="1" thickBot="1" x14ac:dyDescent="0.2">
      <c r="A1" s="312" t="s">
        <v>393</v>
      </c>
      <c r="B1" s="313"/>
      <c r="C1" s="313"/>
      <c r="D1" s="313"/>
      <c r="E1" s="313"/>
      <c r="J1" s="375" t="s">
        <v>394</v>
      </c>
    </row>
    <row r="2" spans="1:11" x14ac:dyDescent="0.15">
      <c r="A2" s="376" t="s">
        <v>0</v>
      </c>
      <c r="B2" s="377"/>
      <c r="C2" s="377"/>
      <c r="D2" s="377"/>
      <c r="E2" s="377"/>
      <c r="F2" s="378"/>
      <c r="G2" s="379" t="s">
        <v>395</v>
      </c>
      <c r="H2" s="380" t="s">
        <v>372</v>
      </c>
      <c r="I2" s="380"/>
      <c r="J2" s="381"/>
    </row>
    <row r="3" spans="1:11" s="387" customFormat="1" ht="13.5" customHeight="1" x14ac:dyDescent="0.15">
      <c r="A3" s="382"/>
      <c r="B3" s="383"/>
      <c r="C3" s="383"/>
      <c r="D3" s="383"/>
      <c r="E3" s="383"/>
      <c r="F3" s="384"/>
      <c r="G3" s="385"/>
      <c r="H3" s="386" t="s">
        <v>373</v>
      </c>
      <c r="I3" s="328" t="s">
        <v>374</v>
      </c>
      <c r="J3" s="329" t="s">
        <v>375</v>
      </c>
    </row>
    <row r="4" spans="1:11" s="387" customFormat="1" x14ac:dyDescent="0.15">
      <c r="A4" s="382"/>
      <c r="B4" s="383"/>
      <c r="C4" s="383"/>
      <c r="D4" s="383"/>
      <c r="E4" s="383"/>
      <c r="F4" s="384"/>
      <c r="G4" s="385"/>
      <c r="H4" s="388"/>
      <c r="I4" s="332"/>
      <c r="J4" s="333"/>
    </row>
    <row r="5" spans="1:11" s="387" customFormat="1" x14ac:dyDescent="0.15">
      <c r="A5" s="389"/>
      <c r="B5" s="390"/>
      <c r="C5" s="390"/>
      <c r="D5" s="390"/>
      <c r="E5" s="390"/>
      <c r="F5" s="391"/>
      <c r="G5" s="392"/>
      <c r="H5" s="393"/>
      <c r="I5" s="339"/>
      <c r="J5" s="340"/>
    </row>
    <row r="6" spans="1:11" ht="13.5" customHeight="1" x14ac:dyDescent="0.15">
      <c r="A6" s="341" t="s">
        <v>133</v>
      </c>
      <c r="B6" s="342"/>
      <c r="C6" s="342"/>
      <c r="D6" s="342"/>
      <c r="E6" s="342"/>
      <c r="F6" s="342"/>
      <c r="G6" s="343">
        <f>-(G7-G28)</f>
        <v>-3073</v>
      </c>
      <c r="H6" s="394">
        <f t="shared" ref="H6:J6" si="0">-(H7-H28)</f>
        <v>-2822</v>
      </c>
      <c r="I6" s="345">
        <f t="shared" si="0"/>
        <v>-206</v>
      </c>
      <c r="J6" s="346">
        <f t="shared" si="0"/>
        <v>-45</v>
      </c>
      <c r="K6" s="311" t="b">
        <f>G6=SUM(H6:J6)</f>
        <v>1</v>
      </c>
    </row>
    <row r="7" spans="1:11" ht="13.5" customHeight="1" x14ac:dyDescent="0.15">
      <c r="A7" s="347"/>
      <c r="B7" s="348" t="s">
        <v>135</v>
      </c>
      <c r="C7" s="348"/>
      <c r="D7" s="348"/>
      <c r="E7" s="348"/>
      <c r="F7" s="348"/>
      <c r="G7" s="343">
        <f>SUM(G8,G23)</f>
        <v>4024</v>
      </c>
      <c r="H7" s="395">
        <f t="shared" ref="H7:J7" si="1">SUM(H8,H23)</f>
        <v>3722</v>
      </c>
      <c r="I7" s="352">
        <f t="shared" si="1"/>
        <v>245</v>
      </c>
      <c r="J7" s="353">
        <f t="shared" si="1"/>
        <v>57</v>
      </c>
      <c r="K7" s="311" t="b">
        <f t="shared" ref="K7:K40" si="2">G7=SUM(H7:J7)</f>
        <v>1</v>
      </c>
    </row>
    <row r="8" spans="1:11" ht="13.5" customHeight="1" x14ac:dyDescent="0.15">
      <c r="A8" s="347"/>
      <c r="B8" s="348"/>
      <c r="C8" s="348" t="s">
        <v>137</v>
      </c>
      <c r="D8" s="348"/>
      <c r="E8" s="348"/>
      <c r="F8" s="348"/>
      <c r="G8" s="343">
        <f>SUM(G9,G14,G19)</f>
        <v>3965</v>
      </c>
      <c r="H8" s="394">
        <f t="shared" ref="H8:J8" si="3">SUM(H9,H14,H19)</f>
        <v>3689</v>
      </c>
      <c r="I8" s="352">
        <f t="shared" si="3"/>
        <v>245</v>
      </c>
      <c r="J8" s="353">
        <f t="shared" si="3"/>
        <v>31</v>
      </c>
      <c r="K8" s="311" t="b">
        <f t="shared" si="2"/>
        <v>1</v>
      </c>
    </row>
    <row r="9" spans="1:11" ht="13.5" customHeight="1" x14ac:dyDescent="0.15">
      <c r="A9" s="347"/>
      <c r="B9" s="348"/>
      <c r="C9" s="348"/>
      <c r="D9" s="348" t="s">
        <v>139</v>
      </c>
      <c r="E9" s="348"/>
      <c r="F9" s="348"/>
      <c r="G9" s="343">
        <f>SUM(G10:G13)</f>
        <v>339</v>
      </c>
      <c r="H9" s="395">
        <f t="shared" ref="H9:J9" si="4">SUM(H10:H13)</f>
        <v>169</v>
      </c>
      <c r="I9" s="352">
        <f t="shared" si="4"/>
        <v>153</v>
      </c>
      <c r="J9" s="353">
        <f t="shared" si="4"/>
        <v>17</v>
      </c>
      <c r="K9" s="311" t="b">
        <f t="shared" si="2"/>
        <v>1</v>
      </c>
    </row>
    <row r="10" spans="1:11" ht="13.5" customHeight="1" x14ac:dyDescent="0.15">
      <c r="A10" s="347"/>
      <c r="B10" s="348"/>
      <c r="C10" s="348"/>
      <c r="D10" s="348"/>
      <c r="E10" s="348" t="s">
        <v>141</v>
      </c>
      <c r="F10" s="348"/>
      <c r="G10" s="343">
        <f>ROUND('[2]行政コスト計算書（目的）'!G10/1000000,0)</f>
        <v>274</v>
      </c>
      <c r="H10" s="395">
        <f>ROUND('[2]行政コスト計算書（目的）'!H10/1000000,0)</f>
        <v>146</v>
      </c>
      <c r="I10" s="352">
        <f>ROUND('[2]行政コスト計算書（目的）'!I10/1000000,0)</f>
        <v>116</v>
      </c>
      <c r="J10" s="353">
        <f>ROUND('[2]行政コスト計算書（目的）'!J10/1000000,0)</f>
        <v>12</v>
      </c>
      <c r="K10" s="311" t="b">
        <f t="shared" si="2"/>
        <v>1</v>
      </c>
    </row>
    <row r="11" spans="1:11" ht="13.5" customHeight="1" x14ac:dyDescent="0.15">
      <c r="A11" s="341"/>
      <c r="B11" s="342"/>
      <c r="C11" s="342"/>
      <c r="D11" s="342"/>
      <c r="E11" s="342" t="s">
        <v>143</v>
      </c>
      <c r="F11" s="342"/>
      <c r="G11" s="343">
        <f>ROUND('[2]行政コスト計算書（目的）'!G11/1000000,0)</f>
        <v>23</v>
      </c>
      <c r="H11" s="395">
        <f>ROUND('[2]行政コスト計算書（目的）'!H11/1000000,0)</f>
        <v>11</v>
      </c>
      <c r="I11" s="352">
        <f>ROUND('[2]行政コスト計算書（目的）'!I11/1000000,0)</f>
        <v>11</v>
      </c>
      <c r="J11" s="353">
        <f>ROUND('[2]行政コスト計算書（目的）'!J11/1000000,0)</f>
        <v>1</v>
      </c>
      <c r="K11" s="311" t="b">
        <f t="shared" si="2"/>
        <v>1</v>
      </c>
    </row>
    <row r="12" spans="1:11" ht="13.5" customHeight="1" x14ac:dyDescent="0.15">
      <c r="A12" s="347"/>
      <c r="B12" s="348"/>
      <c r="C12" s="348"/>
      <c r="D12" s="348"/>
      <c r="E12" s="361" t="s">
        <v>145</v>
      </c>
      <c r="F12" s="348"/>
      <c r="G12" s="343">
        <f>ROUND('[2]行政コスト計算書（目的）'!G12/1000000,0)</f>
        <v>7</v>
      </c>
      <c r="H12" s="396">
        <f>ROUND('[2]行政コスト計算書（目的）'!H12/1000000,0)+1</f>
        <v>2</v>
      </c>
      <c r="I12" s="352">
        <f>ROUND('[2]行政コスト計算書（目的）'!I12/1000000,0)</f>
        <v>5</v>
      </c>
      <c r="J12" s="353">
        <f>ROUND('[2]行政コスト計算書（目的）'!J12/1000000,0)</f>
        <v>0</v>
      </c>
      <c r="K12" s="311" t="b">
        <f t="shared" si="2"/>
        <v>1</v>
      </c>
    </row>
    <row r="13" spans="1:11" ht="13.5" customHeight="1" x14ac:dyDescent="0.15">
      <c r="A13" s="341"/>
      <c r="B13" s="342"/>
      <c r="C13" s="342"/>
      <c r="D13" s="342"/>
      <c r="E13" s="342" t="s">
        <v>35</v>
      </c>
      <c r="F13" s="342"/>
      <c r="G13" s="343">
        <f>ROUND('[2]行政コスト計算書（目的）'!G13/1000000,0)</f>
        <v>35</v>
      </c>
      <c r="H13" s="395">
        <f>ROUND('[2]行政コスト計算書（目的）'!H13/1000000,0)</f>
        <v>10</v>
      </c>
      <c r="I13" s="352">
        <f>ROUND('[2]行政コスト計算書（目的）'!I13/1000000,0)</f>
        <v>21</v>
      </c>
      <c r="J13" s="353">
        <f>ROUND('[2]行政コスト計算書（目的）'!J13/1000000,0)</f>
        <v>4</v>
      </c>
      <c r="K13" s="311" t="b">
        <f t="shared" si="2"/>
        <v>1</v>
      </c>
    </row>
    <row r="14" spans="1:11" ht="13.5" customHeight="1" x14ac:dyDescent="0.15">
      <c r="A14" s="347"/>
      <c r="B14" s="348"/>
      <c r="C14" s="348"/>
      <c r="D14" s="348" t="s">
        <v>148</v>
      </c>
      <c r="E14" s="348"/>
      <c r="F14" s="348"/>
      <c r="G14" s="343">
        <f>SUM(G15:G18)</f>
        <v>3608</v>
      </c>
      <c r="H14" s="395">
        <f t="shared" ref="H14:J14" si="5">SUM(H15:H18)</f>
        <v>3502</v>
      </c>
      <c r="I14" s="352">
        <f t="shared" si="5"/>
        <v>92</v>
      </c>
      <c r="J14" s="353">
        <f t="shared" si="5"/>
        <v>14</v>
      </c>
      <c r="K14" s="311" t="b">
        <f t="shared" si="2"/>
        <v>1</v>
      </c>
    </row>
    <row r="15" spans="1:11" ht="13.5" customHeight="1" x14ac:dyDescent="0.15">
      <c r="A15" s="341"/>
      <c r="B15" s="342"/>
      <c r="C15" s="342"/>
      <c r="D15" s="342"/>
      <c r="E15" s="342" t="s">
        <v>150</v>
      </c>
      <c r="F15" s="342"/>
      <c r="G15" s="343">
        <f>ROUND('[2]行政コスト計算書（目的）'!G15/1000000,0)</f>
        <v>1795</v>
      </c>
      <c r="H15" s="395">
        <f>ROUND('[2]行政コスト計算書（目的）'!H15/1000000,0)</f>
        <v>1719</v>
      </c>
      <c r="I15" s="352">
        <f>ROUND('[2]行政コスト計算書（目的）'!I15/1000000,0)</f>
        <v>62</v>
      </c>
      <c r="J15" s="353">
        <f>ROUND('[2]行政コスト計算書（目的）'!J15/1000000,0)</f>
        <v>14</v>
      </c>
      <c r="K15" s="311" t="b">
        <f t="shared" si="2"/>
        <v>1</v>
      </c>
    </row>
    <row r="16" spans="1:11" ht="13.5" customHeight="1" x14ac:dyDescent="0.15">
      <c r="A16" s="347"/>
      <c r="B16" s="348"/>
      <c r="C16" s="348"/>
      <c r="D16" s="348"/>
      <c r="E16" s="348" t="s">
        <v>152</v>
      </c>
      <c r="F16" s="348"/>
      <c r="G16" s="343">
        <f>ROUND('[2]行政コスト計算書（目的）'!G16/1000000,0)</f>
        <v>518</v>
      </c>
      <c r="H16" s="395">
        <f>ROUND('[2]行政コスト計算書（目的）'!H16/1000000,0)</f>
        <v>515</v>
      </c>
      <c r="I16" s="352">
        <f>ROUND('[2]行政コスト計算書（目的）'!I16/1000000,0)</f>
        <v>3</v>
      </c>
      <c r="J16" s="353" t="s">
        <v>379</v>
      </c>
      <c r="K16" s="311" t="b">
        <f t="shared" si="2"/>
        <v>1</v>
      </c>
    </row>
    <row r="17" spans="1:11" ht="13.5" customHeight="1" x14ac:dyDescent="0.15">
      <c r="A17" s="341"/>
      <c r="B17" s="342"/>
      <c r="C17" s="342"/>
      <c r="D17" s="342"/>
      <c r="E17" s="342" t="s">
        <v>154</v>
      </c>
      <c r="F17" s="342"/>
      <c r="G17" s="343">
        <f>ROUND('[2]行政コスト計算書（目的）'!G17/1000000,0)</f>
        <v>1294</v>
      </c>
      <c r="H17" s="397">
        <f>ROUND('[2]行政コスト計算書（目的）'!H17/1000000,0)-1</f>
        <v>1268</v>
      </c>
      <c r="I17" s="352">
        <f>ROUND('[2]行政コスト計算書（目的）'!I17/1000000,0)</f>
        <v>26</v>
      </c>
      <c r="J17" s="353" t="s">
        <v>379</v>
      </c>
      <c r="K17" s="311" t="b">
        <f t="shared" si="2"/>
        <v>1</v>
      </c>
    </row>
    <row r="18" spans="1:11" ht="13.5" customHeight="1" x14ac:dyDescent="0.15">
      <c r="A18" s="347"/>
      <c r="B18" s="348"/>
      <c r="C18" s="348"/>
      <c r="D18" s="348"/>
      <c r="E18" s="348" t="s">
        <v>35</v>
      </c>
      <c r="F18" s="348"/>
      <c r="G18" s="343">
        <f>ROUND('[2]行政コスト計算書（目的）'!G18/1000000,0)</f>
        <v>1</v>
      </c>
      <c r="H18" s="395">
        <f>ROUND('[2]行政コスト計算書（目的）'!H18/1000000,0)</f>
        <v>0</v>
      </c>
      <c r="I18" s="352">
        <f>ROUND('[2]行政コスト計算書（目的）'!I18/1000000,0)</f>
        <v>1</v>
      </c>
      <c r="J18" s="353">
        <f>ROUND('[2]行政コスト計算書（目的）'!J18/1000000,0)</f>
        <v>0</v>
      </c>
      <c r="K18" s="311" t="b">
        <f t="shared" si="2"/>
        <v>1</v>
      </c>
    </row>
    <row r="19" spans="1:11" ht="13.5" customHeight="1" x14ac:dyDescent="0.15">
      <c r="A19" s="341"/>
      <c r="B19" s="342"/>
      <c r="C19" s="342"/>
      <c r="D19" s="342" t="s">
        <v>157</v>
      </c>
      <c r="E19" s="342"/>
      <c r="F19" s="342"/>
      <c r="G19" s="343">
        <f>SUM(G20:G22)</f>
        <v>18</v>
      </c>
      <c r="H19" s="395">
        <f t="shared" ref="H19:J19" si="6">SUM(H20:H22)</f>
        <v>18</v>
      </c>
      <c r="I19" s="352">
        <f t="shared" si="6"/>
        <v>0</v>
      </c>
      <c r="J19" s="353">
        <f t="shared" si="6"/>
        <v>0</v>
      </c>
      <c r="K19" s="311" t="b">
        <f t="shared" si="2"/>
        <v>1</v>
      </c>
    </row>
    <row r="20" spans="1:11" ht="13.5" customHeight="1" x14ac:dyDescent="0.15">
      <c r="A20" s="347"/>
      <c r="B20" s="348"/>
      <c r="C20" s="348"/>
      <c r="D20" s="348"/>
      <c r="E20" s="348" t="s">
        <v>159</v>
      </c>
      <c r="F20" s="348"/>
      <c r="G20" s="343">
        <f>ROUND('[2]行政コスト計算書（目的）'!G20/1000000,0)</f>
        <v>15</v>
      </c>
      <c r="H20" s="395">
        <f>ROUND('[2]行政コスト計算書（目的）'!H20/1000000,0)</f>
        <v>15</v>
      </c>
      <c r="I20" s="352" t="s">
        <v>379</v>
      </c>
      <c r="J20" s="353" t="s">
        <v>379</v>
      </c>
      <c r="K20" s="311" t="b">
        <f t="shared" si="2"/>
        <v>1</v>
      </c>
    </row>
    <row r="21" spans="1:11" ht="13.5" customHeight="1" x14ac:dyDescent="0.15">
      <c r="A21" s="341"/>
      <c r="B21" s="342"/>
      <c r="C21" s="342"/>
      <c r="D21" s="342"/>
      <c r="E21" s="359" t="s">
        <v>161</v>
      </c>
      <c r="F21" s="342"/>
      <c r="G21" s="343" t="s">
        <v>11</v>
      </c>
      <c r="H21" s="395" t="s">
        <v>11</v>
      </c>
      <c r="I21" s="352" t="s">
        <v>11</v>
      </c>
      <c r="J21" s="353" t="s">
        <v>11</v>
      </c>
    </row>
    <row r="22" spans="1:11" ht="13.5" customHeight="1" x14ac:dyDescent="0.15">
      <c r="A22" s="347"/>
      <c r="B22" s="348"/>
      <c r="C22" s="348"/>
      <c r="D22" s="348"/>
      <c r="E22" s="348" t="s">
        <v>35</v>
      </c>
      <c r="F22" s="348"/>
      <c r="G22" s="343">
        <f>ROUND('[2]行政コスト計算書（目的）'!G22/1000000,0)</f>
        <v>3</v>
      </c>
      <c r="H22" s="395">
        <f>ROUND('[2]行政コスト計算書（目的）'!H22/1000000,0)</f>
        <v>3</v>
      </c>
      <c r="I22" s="352">
        <f>ROUND('[2]行政コスト計算書（目的）'!I22/1000000,0)</f>
        <v>0</v>
      </c>
      <c r="J22" s="353">
        <f>ROUND('[2]行政コスト計算書（目的）'!J22/1000000,0)</f>
        <v>0</v>
      </c>
      <c r="K22" s="311" t="b">
        <f t="shared" si="2"/>
        <v>1</v>
      </c>
    </row>
    <row r="23" spans="1:11" ht="13.5" customHeight="1" x14ac:dyDescent="0.15">
      <c r="A23" s="341"/>
      <c r="B23" s="342"/>
      <c r="C23" s="342" t="s">
        <v>164</v>
      </c>
      <c r="D23" s="342"/>
      <c r="E23" s="342"/>
      <c r="F23" s="342"/>
      <c r="G23" s="343">
        <f>SUM(G24:G27)</f>
        <v>59</v>
      </c>
      <c r="H23" s="395">
        <f t="shared" ref="H23:J23" si="7">SUM(H24:H27)</f>
        <v>33</v>
      </c>
      <c r="I23" s="352">
        <f t="shared" si="7"/>
        <v>0</v>
      </c>
      <c r="J23" s="353">
        <f t="shared" si="7"/>
        <v>26</v>
      </c>
      <c r="K23" s="311" t="b">
        <f t="shared" si="2"/>
        <v>1</v>
      </c>
    </row>
    <row r="24" spans="1:11" ht="13.5" customHeight="1" x14ac:dyDescent="0.15">
      <c r="A24" s="347"/>
      <c r="B24" s="348"/>
      <c r="C24" s="348"/>
      <c r="D24" s="348" t="s">
        <v>166</v>
      </c>
      <c r="E24" s="348"/>
      <c r="F24" s="348"/>
      <c r="G24" s="398">
        <f>ROUND('[2]行政コスト計算書（目的）'!G24/1000000,0)</f>
        <v>56</v>
      </c>
      <c r="H24" s="395">
        <f>ROUND('[2]行政コスト計算書（目的）'!H24/1000000,0)</f>
        <v>30</v>
      </c>
      <c r="I24" s="399">
        <f>ROUND('[2]行政コスト計算書（目的）'!I24/1000000,0)-1</f>
        <v>0</v>
      </c>
      <c r="J24" s="353">
        <f>ROUND('[2]行政コスト計算書（目的）'!J24/1000000,0)</f>
        <v>26</v>
      </c>
      <c r="K24" s="311" t="b">
        <f t="shared" si="2"/>
        <v>1</v>
      </c>
    </row>
    <row r="25" spans="1:11" ht="13.5" customHeight="1" x14ac:dyDescent="0.15">
      <c r="A25" s="347"/>
      <c r="B25" s="348"/>
      <c r="C25" s="348"/>
      <c r="D25" s="348" t="s">
        <v>168</v>
      </c>
      <c r="E25" s="348"/>
      <c r="F25" s="348"/>
      <c r="G25" s="343" t="s">
        <v>11</v>
      </c>
      <c r="H25" s="395" t="s">
        <v>11</v>
      </c>
      <c r="I25" s="352" t="s">
        <v>11</v>
      </c>
      <c r="J25" s="353" t="s">
        <v>11</v>
      </c>
    </row>
    <row r="26" spans="1:11" ht="13.5" customHeight="1" x14ac:dyDescent="0.15">
      <c r="A26" s="347"/>
      <c r="B26" s="348"/>
      <c r="C26" s="348"/>
      <c r="D26" s="348" t="s">
        <v>170</v>
      </c>
      <c r="E26" s="348"/>
      <c r="F26" s="348"/>
      <c r="G26" s="343" t="s">
        <v>11</v>
      </c>
      <c r="H26" s="395" t="s">
        <v>11</v>
      </c>
      <c r="I26" s="352" t="s">
        <v>11</v>
      </c>
      <c r="J26" s="353" t="s">
        <v>11</v>
      </c>
    </row>
    <row r="27" spans="1:11" ht="13.5" customHeight="1" x14ac:dyDescent="0.15">
      <c r="A27" s="347"/>
      <c r="B27" s="348"/>
      <c r="C27" s="348"/>
      <c r="D27" s="348" t="s">
        <v>35</v>
      </c>
      <c r="E27" s="348"/>
      <c r="F27" s="348"/>
      <c r="G27" s="343">
        <f>ROUND('[2]行政コスト計算書（目的）'!G27/1000000,0)</f>
        <v>3</v>
      </c>
      <c r="H27" s="395">
        <f>ROUND('[2]行政コスト計算書（目的）'!H27/1000000,0)</f>
        <v>3</v>
      </c>
      <c r="I27" s="352" t="s">
        <v>379</v>
      </c>
      <c r="J27" s="353" t="s">
        <v>379</v>
      </c>
      <c r="K27" s="311" t="b">
        <f t="shared" si="2"/>
        <v>1</v>
      </c>
    </row>
    <row r="28" spans="1:11" ht="13.5" customHeight="1" x14ac:dyDescent="0.15">
      <c r="A28" s="347"/>
      <c r="B28" s="348" t="s">
        <v>173</v>
      </c>
      <c r="C28" s="348"/>
      <c r="D28" s="348"/>
      <c r="E28" s="348"/>
      <c r="F28" s="348"/>
      <c r="G28" s="343">
        <f>SUM(G29:G30)</f>
        <v>951</v>
      </c>
      <c r="H28" s="395">
        <f t="shared" ref="H28:J28" si="8">SUM(H29:H30)</f>
        <v>900</v>
      </c>
      <c r="I28" s="352">
        <f t="shared" si="8"/>
        <v>39</v>
      </c>
      <c r="J28" s="353">
        <f t="shared" si="8"/>
        <v>12</v>
      </c>
      <c r="K28" s="311" t="b">
        <f t="shared" si="2"/>
        <v>1</v>
      </c>
    </row>
    <row r="29" spans="1:11" ht="13.5" customHeight="1" x14ac:dyDescent="0.15">
      <c r="A29" s="347"/>
      <c r="B29" s="348"/>
      <c r="C29" s="348" t="s">
        <v>175</v>
      </c>
      <c r="D29" s="348"/>
      <c r="E29" s="348"/>
      <c r="F29" s="348"/>
      <c r="G29" s="343">
        <f>ROUND('[2]行政コスト計算書（目的）'!G29/1000000,0)</f>
        <v>577</v>
      </c>
      <c r="H29" s="395">
        <f>ROUND('[2]行政コスト計算書（目的）'!H29/1000000,0)</f>
        <v>554</v>
      </c>
      <c r="I29" s="352">
        <f>ROUND('[2]行政コスト計算書（目的）'!I29/1000000,0)</f>
        <v>23</v>
      </c>
      <c r="J29" s="353" t="s">
        <v>379</v>
      </c>
      <c r="K29" s="311" t="b">
        <f t="shared" si="2"/>
        <v>1</v>
      </c>
    </row>
    <row r="30" spans="1:11" ht="13.5" customHeight="1" x14ac:dyDescent="0.15">
      <c r="A30" s="400"/>
      <c r="B30" s="401"/>
      <c r="C30" s="401" t="s">
        <v>35</v>
      </c>
      <c r="D30" s="401"/>
      <c r="E30" s="401"/>
      <c r="F30" s="401"/>
      <c r="G30" s="402">
        <f>ROUND('[2]行政コスト計算書（目的）'!G30/1000000,0)</f>
        <v>374</v>
      </c>
      <c r="H30" s="403">
        <f>ROUND('[2]行政コスト計算書（目的）'!H30/1000000,0)</f>
        <v>346</v>
      </c>
      <c r="I30" s="404">
        <f>ROUND('[2]行政コスト計算書（目的）'!I30/1000000,0)</f>
        <v>16</v>
      </c>
      <c r="J30" s="405">
        <f>ROUND('[2]行政コスト計算書（目的）'!J30/1000000,0)</f>
        <v>12</v>
      </c>
      <c r="K30" s="311" t="b">
        <f t="shared" si="2"/>
        <v>1</v>
      </c>
    </row>
    <row r="31" spans="1:11" ht="13.5" customHeight="1" x14ac:dyDescent="0.15">
      <c r="A31" s="371" t="s">
        <v>178</v>
      </c>
      <c r="B31" s="372"/>
      <c r="C31" s="372"/>
      <c r="D31" s="372"/>
      <c r="E31" s="372"/>
      <c r="F31" s="372"/>
      <c r="G31" s="343">
        <f>G6+G38-G32</f>
        <v>-3071</v>
      </c>
      <c r="H31" s="394">
        <f t="shared" ref="H31:I31" si="9">H6+H38-H32</f>
        <v>-2820</v>
      </c>
      <c r="I31" s="406">
        <f t="shared" si="9"/>
        <v>-206</v>
      </c>
      <c r="J31" s="407">
        <f>J6+J38-J32</f>
        <v>-45</v>
      </c>
      <c r="K31" s="311" t="b">
        <f t="shared" si="2"/>
        <v>1</v>
      </c>
    </row>
    <row r="32" spans="1:11" ht="13.5" customHeight="1" x14ac:dyDescent="0.15">
      <c r="A32" s="347"/>
      <c r="B32" s="348" t="s">
        <v>180</v>
      </c>
      <c r="C32" s="348"/>
      <c r="D32" s="348"/>
      <c r="E32" s="348"/>
      <c r="F32" s="348"/>
      <c r="G32" s="343">
        <f>SUM(G33:G37)</f>
        <v>0</v>
      </c>
      <c r="H32" s="395">
        <f t="shared" ref="H32:J32" si="10">SUM(H33:H37)</f>
        <v>0</v>
      </c>
      <c r="I32" s="352">
        <f t="shared" si="10"/>
        <v>0</v>
      </c>
      <c r="J32" s="353">
        <f t="shared" si="10"/>
        <v>0</v>
      </c>
      <c r="K32" s="311" t="b">
        <f t="shared" si="2"/>
        <v>1</v>
      </c>
    </row>
    <row r="33" spans="1:11" ht="13.5" customHeight="1" x14ac:dyDescent="0.15">
      <c r="A33" s="347"/>
      <c r="B33" s="348"/>
      <c r="C33" s="348" t="s">
        <v>182</v>
      </c>
      <c r="D33" s="348"/>
      <c r="E33" s="348"/>
      <c r="F33" s="348"/>
      <c r="G33" s="343" t="s">
        <v>11</v>
      </c>
      <c r="H33" s="395" t="s">
        <v>11</v>
      </c>
      <c r="I33" s="352" t="s">
        <v>11</v>
      </c>
      <c r="J33" s="353" t="s">
        <v>11</v>
      </c>
    </row>
    <row r="34" spans="1:11" ht="13.5" customHeight="1" x14ac:dyDescent="0.15">
      <c r="A34" s="347"/>
      <c r="B34" s="348"/>
      <c r="C34" s="348" t="s">
        <v>184</v>
      </c>
      <c r="D34" s="348"/>
      <c r="E34" s="348"/>
      <c r="F34" s="348"/>
      <c r="G34" s="343" t="s">
        <v>379</v>
      </c>
      <c r="H34" s="395">
        <f>ROUND('[2]行政コスト計算書（目的）'!H34/1000000,0)</f>
        <v>0</v>
      </c>
      <c r="I34" s="352" t="s">
        <v>379</v>
      </c>
      <c r="J34" s="353" t="s">
        <v>11</v>
      </c>
    </row>
    <row r="35" spans="1:11" ht="13.5" customHeight="1" x14ac:dyDescent="0.15">
      <c r="A35" s="347"/>
      <c r="B35" s="348"/>
      <c r="C35" s="348" t="s">
        <v>186</v>
      </c>
      <c r="D35" s="348"/>
      <c r="E35" s="348"/>
      <c r="F35" s="348"/>
      <c r="G35" s="343" t="s">
        <v>11</v>
      </c>
      <c r="H35" s="395" t="s">
        <v>11</v>
      </c>
      <c r="I35" s="352" t="s">
        <v>11</v>
      </c>
      <c r="J35" s="353" t="s">
        <v>11</v>
      </c>
    </row>
    <row r="36" spans="1:11" ht="13.5" customHeight="1" x14ac:dyDescent="0.15">
      <c r="A36" s="347"/>
      <c r="B36" s="348"/>
      <c r="C36" s="348" t="s">
        <v>188</v>
      </c>
      <c r="D36" s="348"/>
      <c r="E36" s="348"/>
      <c r="F36" s="348"/>
      <c r="G36" s="343" t="s">
        <v>11</v>
      </c>
      <c r="H36" s="395" t="s">
        <v>11</v>
      </c>
      <c r="I36" s="352" t="s">
        <v>11</v>
      </c>
      <c r="J36" s="353" t="s">
        <v>11</v>
      </c>
    </row>
    <row r="37" spans="1:11" ht="13.5" customHeight="1" x14ac:dyDescent="0.15">
      <c r="A37" s="347"/>
      <c r="B37" s="348"/>
      <c r="C37" s="348" t="s">
        <v>35</v>
      </c>
      <c r="D37" s="348"/>
      <c r="E37" s="348"/>
      <c r="F37" s="348"/>
      <c r="G37" s="343" t="s">
        <v>11</v>
      </c>
      <c r="H37" s="395" t="s">
        <v>11</v>
      </c>
      <c r="I37" s="352" t="s">
        <v>11</v>
      </c>
      <c r="J37" s="353" t="s">
        <v>11</v>
      </c>
    </row>
    <row r="38" spans="1:11" ht="13.5" customHeight="1" x14ac:dyDescent="0.15">
      <c r="A38" s="347"/>
      <c r="B38" s="348" t="s">
        <v>191</v>
      </c>
      <c r="C38" s="348"/>
      <c r="D38" s="348"/>
      <c r="E38" s="348"/>
      <c r="F38" s="348"/>
      <c r="G38" s="343">
        <f>SUM(G39:G40)</f>
        <v>2</v>
      </c>
      <c r="H38" s="395">
        <f t="shared" ref="H38:J38" si="11">SUM(H39:H40)</f>
        <v>2</v>
      </c>
      <c r="I38" s="352">
        <f t="shared" si="11"/>
        <v>0</v>
      </c>
      <c r="J38" s="353">
        <f t="shared" si="11"/>
        <v>0</v>
      </c>
      <c r="K38" s="311" t="b">
        <f t="shared" si="2"/>
        <v>1</v>
      </c>
    </row>
    <row r="39" spans="1:11" ht="13.5" customHeight="1" x14ac:dyDescent="0.15">
      <c r="A39" s="347"/>
      <c r="B39" s="348" t="s">
        <v>387</v>
      </c>
      <c r="C39" s="348" t="s">
        <v>193</v>
      </c>
      <c r="D39" s="348"/>
      <c r="E39" s="348"/>
      <c r="F39" s="348"/>
      <c r="G39" s="343">
        <f>ROUND('[2]行政コスト計算書（目的）'!G39/1000000,0)</f>
        <v>1</v>
      </c>
      <c r="H39" s="395">
        <f>ROUND('[2]行政コスト計算書（目的）'!H39/1000000,0)</f>
        <v>1</v>
      </c>
      <c r="I39" s="352" t="s">
        <v>379</v>
      </c>
      <c r="J39" s="353" t="s">
        <v>379</v>
      </c>
      <c r="K39" s="311" t="b">
        <f t="shared" si="2"/>
        <v>1</v>
      </c>
    </row>
    <row r="40" spans="1:11" ht="13.5" customHeight="1" thickBot="1" x14ac:dyDescent="0.2">
      <c r="A40" s="365"/>
      <c r="B40" s="366"/>
      <c r="C40" s="366" t="s">
        <v>35</v>
      </c>
      <c r="D40" s="366"/>
      <c r="E40" s="366"/>
      <c r="F40" s="366"/>
      <c r="G40" s="408">
        <f>ROUND('[2]行政コスト計算書（目的）'!G40/1000000,0)</f>
        <v>1</v>
      </c>
      <c r="H40" s="409">
        <f>ROUND('[2]行政コスト計算書（目的）'!H40/1000000,0)+1</f>
        <v>1</v>
      </c>
      <c r="I40" s="410">
        <f>ROUND('[2]行政コスト計算書（目的）'!I40/1000000,0)</f>
        <v>0</v>
      </c>
      <c r="J40" s="411">
        <f>ROUND('[2]行政コスト計算書（目的）'!J40/1000000,0)</f>
        <v>0</v>
      </c>
      <c r="K40" s="311" t="b">
        <f t="shared" si="2"/>
        <v>1</v>
      </c>
    </row>
  </sheetData>
  <mergeCells count="6">
    <mergeCell ref="A2:E5"/>
    <mergeCell ref="G2:G5"/>
    <mergeCell ref="H2:J2"/>
    <mergeCell ref="H3:H5"/>
    <mergeCell ref="I3:I5"/>
    <mergeCell ref="J3:J5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colBreaks count="2" manualBreakCount="2">
    <brk id="1" max="1048575" man="1"/>
    <brk id="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T22"/>
  <sheetViews>
    <sheetView view="pageBreakPreview" topLeftCell="I1" zoomScaleNormal="85" zoomScaleSheetLayoutView="100" workbookViewId="0">
      <selection activeCell="H76" sqref="H76"/>
    </sheetView>
  </sheetViews>
  <sheetFormatPr defaultRowHeight="13.5" x14ac:dyDescent="0.15"/>
  <cols>
    <col min="1" max="5" width="1.75" style="311" customWidth="1"/>
    <col min="6" max="6" width="19.375" style="311" customWidth="1"/>
    <col min="7" max="18" width="13.625" style="311" customWidth="1"/>
    <col min="19" max="16384" width="9" style="311"/>
  </cols>
  <sheetData>
    <row r="1" spans="1:20" ht="14.25" customHeight="1" thickBot="1" x14ac:dyDescent="0.2">
      <c r="A1" s="313" t="s">
        <v>396</v>
      </c>
      <c r="B1" s="313"/>
      <c r="C1" s="313"/>
      <c r="D1" s="313"/>
      <c r="E1" s="313"/>
      <c r="I1" s="375"/>
      <c r="L1" s="375"/>
      <c r="O1" s="375"/>
      <c r="R1" s="375" t="s">
        <v>394</v>
      </c>
    </row>
    <row r="2" spans="1:20" x14ac:dyDescent="0.15">
      <c r="A2" s="315" t="s">
        <v>0</v>
      </c>
      <c r="B2" s="316"/>
      <c r="C2" s="316"/>
      <c r="D2" s="316"/>
      <c r="E2" s="316"/>
      <c r="F2" s="317"/>
      <c r="G2" s="412"/>
      <c r="H2" s="413"/>
      <c r="I2" s="413"/>
      <c r="J2" s="414" t="s">
        <v>397</v>
      </c>
      <c r="K2" s="415"/>
      <c r="L2" s="415"/>
      <c r="M2" s="415"/>
      <c r="N2" s="415"/>
      <c r="O2" s="415"/>
      <c r="P2" s="415"/>
      <c r="Q2" s="415"/>
      <c r="R2" s="416"/>
    </row>
    <row r="3" spans="1:20" s="387" customFormat="1" ht="13.5" customHeight="1" x14ac:dyDescent="0.15">
      <c r="A3" s="323"/>
      <c r="B3" s="324"/>
      <c r="C3" s="324"/>
      <c r="D3" s="324"/>
      <c r="E3" s="324"/>
      <c r="F3" s="325"/>
      <c r="G3" s="417" t="s">
        <v>371</v>
      </c>
      <c r="H3" s="418" t="s">
        <v>323</v>
      </c>
      <c r="I3" s="418" t="s">
        <v>324</v>
      </c>
      <c r="J3" s="417" t="s">
        <v>373</v>
      </c>
      <c r="K3" s="419"/>
      <c r="L3" s="419"/>
      <c r="M3" s="417" t="s">
        <v>374</v>
      </c>
      <c r="N3" s="419"/>
      <c r="O3" s="420"/>
      <c r="P3" s="417" t="s">
        <v>375</v>
      </c>
      <c r="Q3" s="419"/>
      <c r="R3" s="421"/>
    </row>
    <row r="4" spans="1:20" s="387" customFormat="1" ht="14.25" customHeight="1" x14ac:dyDescent="0.15">
      <c r="A4" s="323"/>
      <c r="B4" s="324"/>
      <c r="C4" s="324"/>
      <c r="D4" s="324"/>
      <c r="E4" s="324"/>
      <c r="F4" s="325"/>
      <c r="G4" s="422"/>
      <c r="H4" s="418"/>
      <c r="I4" s="418"/>
      <c r="J4" s="422"/>
      <c r="K4" s="418" t="s">
        <v>323</v>
      </c>
      <c r="L4" s="423" t="s">
        <v>324</v>
      </c>
      <c r="M4" s="422"/>
      <c r="N4" s="418" t="s">
        <v>323</v>
      </c>
      <c r="O4" s="418" t="s">
        <v>324</v>
      </c>
      <c r="P4" s="422"/>
      <c r="Q4" s="418" t="s">
        <v>323</v>
      </c>
      <c r="R4" s="424" t="s">
        <v>324</v>
      </c>
    </row>
    <row r="5" spans="1:20" s="387" customFormat="1" ht="14.25" customHeight="1" x14ac:dyDescent="0.15">
      <c r="A5" s="334"/>
      <c r="B5" s="335"/>
      <c r="C5" s="335"/>
      <c r="D5" s="335"/>
      <c r="E5" s="335"/>
      <c r="F5" s="336"/>
      <c r="G5" s="425"/>
      <c r="H5" s="418"/>
      <c r="I5" s="418"/>
      <c r="J5" s="425"/>
      <c r="K5" s="418"/>
      <c r="L5" s="423"/>
      <c r="M5" s="425"/>
      <c r="N5" s="418"/>
      <c r="O5" s="418"/>
      <c r="P5" s="425"/>
      <c r="Q5" s="418"/>
      <c r="R5" s="424"/>
    </row>
    <row r="6" spans="1:20" ht="13.5" customHeight="1" x14ac:dyDescent="0.15">
      <c r="A6" s="341" t="s">
        <v>196</v>
      </c>
      <c r="B6" s="342"/>
      <c r="C6" s="342"/>
      <c r="D6" s="342"/>
      <c r="E6" s="342"/>
      <c r="F6" s="342"/>
      <c r="G6" s="426">
        <f>H6+I6</f>
        <v>11011</v>
      </c>
      <c r="H6" s="426">
        <f>ROUND('[2]純資産変動計算書（目的）'!H6/1000000,0)</f>
        <v>12487</v>
      </c>
      <c r="I6" s="426">
        <f>ROUND('[2]純資産変動計算書（目的）'!I6/1000000,0)</f>
        <v>-1476</v>
      </c>
      <c r="J6" s="426">
        <f>K6+L6</f>
        <v>9565</v>
      </c>
      <c r="K6" s="426">
        <f>ROUND('[2]純資産変動計算書（目的）'!K6/1000000,0)</f>
        <v>10926</v>
      </c>
      <c r="L6" s="426">
        <f>ROUND('[2]純資産変動計算書（目的）'!L6/1000000,0)</f>
        <v>-1361</v>
      </c>
      <c r="M6" s="426">
        <f>N6+O6</f>
        <v>506</v>
      </c>
      <c r="N6" s="427">
        <f>ROUND('[2]純資産変動計算書（目的）'!N6/1000000,0)+1</f>
        <v>547</v>
      </c>
      <c r="O6" s="428">
        <f>ROUND('[2]純資産変動計算書（目的）'!O6/1000000,0)-1</f>
        <v>-41</v>
      </c>
      <c r="P6" s="426">
        <f>Q6+R6</f>
        <v>940</v>
      </c>
      <c r="Q6" s="426">
        <f>ROUND('[2]純資産変動計算書（目的）'!Q6/1000000,0)</f>
        <v>1014</v>
      </c>
      <c r="R6" s="429">
        <f>ROUND('[2]純資産変動計算書（目的）'!R6/1000000,0)</f>
        <v>-74</v>
      </c>
      <c r="S6" s="311" t="b">
        <f>H6=SUM(K6,N6,Q6)</f>
        <v>1</v>
      </c>
      <c r="T6" s="311" t="b">
        <f>I6=SUM(L6,O6,R6)</f>
        <v>1</v>
      </c>
    </row>
    <row r="7" spans="1:20" ht="13.5" customHeight="1" x14ac:dyDescent="0.15">
      <c r="A7" s="347"/>
      <c r="B7" s="348" t="s">
        <v>198</v>
      </c>
      <c r="C7" s="348"/>
      <c r="D7" s="348"/>
      <c r="E7" s="348"/>
      <c r="F7" s="348"/>
      <c r="G7" s="430">
        <f>'行政コスト計算書（目的） (百万円単位)'!G31</f>
        <v>-3071</v>
      </c>
      <c r="H7" s="431"/>
      <c r="I7" s="430">
        <f>G7</f>
        <v>-3071</v>
      </c>
      <c r="J7" s="430">
        <f>'行政コスト計算書（目的） (百万円単位)'!H31</f>
        <v>-2820</v>
      </c>
      <c r="K7" s="431"/>
      <c r="L7" s="430">
        <f>J7</f>
        <v>-2820</v>
      </c>
      <c r="M7" s="430">
        <f>'行政コスト計算書（目的） (百万円単位)'!I31</f>
        <v>-206</v>
      </c>
      <c r="N7" s="431"/>
      <c r="O7" s="432">
        <f>M7</f>
        <v>-206</v>
      </c>
      <c r="P7" s="430">
        <f>'行政コスト計算書（目的） (百万円単位)'!J31</f>
        <v>-45</v>
      </c>
      <c r="Q7" s="431"/>
      <c r="R7" s="433">
        <f>P7</f>
        <v>-45</v>
      </c>
      <c r="S7" s="311" t="b">
        <f t="shared" ref="S7:T21" si="0">H7=SUM(K7,N7,Q7)</f>
        <v>1</v>
      </c>
      <c r="T7" s="311" t="b">
        <f t="shared" si="0"/>
        <v>1</v>
      </c>
    </row>
    <row r="8" spans="1:20" ht="13.5" customHeight="1" x14ac:dyDescent="0.15">
      <c r="A8" s="347"/>
      <c r="B8" s="348" t="s">
        <v>200</v>
      </c>
      <c r="C8" s="348"/>
      <c r="D8" s="348"/>
      <c r="E8" s="348"/>
      <c r="F8" s="348"/>
      <c r="G8" s="430">
        <f>SUM(G9:G10)</f>
        <v>2642</v>
      </c>
      <c r="H8" s="434"/>
      <c r="I8" s="430">
        <f>G8</f>
        <v>2642</v>
      </c>
      <c r="J8" s="430">
        <f>SUM(J9:J10)</f>
        <v>2384</v>
      </c>
      <c r="K8" s="434"/>
      <c r="L8" s="430">
        <f>J8</f>
        <v>2384</v>
      </c>
      <c r="M8" s="430">
        <f>SUM(M9:M10)</f>
        <v>199</v>
      </c>
      <c r="N8" s="434"/>
      <c r="O8" s="432">
        <f>M8</f>
        <v>199</v>
      </c>
      <c r="P8" s="430">
        <f>SUM(P9:P10)</f>
        <v>59</v>
      </c>
      <c r="Q8" s="434"/>
      <c r="R8" s="433">
        <f>P8</f>
        <v>59</v>
      </c>
      <c r="S8" s="311" t="b">
        <f t="shared" si="0"/>
        <v>1</v>
      </c>
      <c r="T8" s="311" t="b">
        <f t="shared" si="0"/>
        <v>1</v>
      </c>
    </row>
    <row r="9" spans="1:20" ht="13.5" customHeight="1" x14ac:dyDescent="0.15">
      <c r="A9" s="347"/>
      <c r="B9" s="348"/>
      <c r="C9" s="348" t="s">
        <v>202</v>
      </c>
      <c r="D9" s="348"/>
      <c r="E9" s="348"/>
      <c r="F9" s="348"/>
      <c r="G9" s="435">
        <f>ROUND('[2]純資産変動計算書（目的）'!G9/1000000,0)-1</f>
        <v>2642</v>
      </c>
      <c r="H9" s="434"/>
      <c r="I9" s="430">
        <f>G9</f>
        <v>2642</v>
      </c>
      <c r="J9" s="430">
        <f>ROUND('[2]純資産変動計算書（目的）'!J9/1000000,0)</f>
        <v>2384</v>
      </c>
      <c r="K9" s="434"/>
      <c r="L9" s="430">
        <f>J9</f>
        <v>2384</v>
      </c>
      <c r="M9" s="430">
        <f>ROUND('[2]純資産変動計算書（目的）'!M9/1000000,0)</f>
        <v>199</v>
      </c>
      <c r="N9" s="434"/>
      <c r="O9" s="432">
        <f>M9</f>
        <v>199</v>
      </c>
      <c r="P9" s="430">
        <f>ROUND('[2]純資産変動計算書（目的）'!P9/1000000,0)</f>
        <v>59</v>
      </c>
      <c r="Q9" s="434"/>
      <c r="R9" s="433">
        <f>P9</f>
        <v>59</v>
      </c>
      <c r="S9" s="311" t="b">
        <f t="shared" si="0"/>
        <v>1</v>
      </c>
      <c r="T9" s="311" t="b">
        <f t="shared" si="0"/>
        <v>1</v>
      </c>
    </row>
    <row r="10" spans="1:20" ht="13.5" customHeight="1" x14ac:dyDescent="0.15">
      <c r="A10" s="347"/>
      <c r="B10" s="348"/>
      <c r="C10" s="348" t="s">
        <v>204</v>
      </c>
      <c r="D10" s="348"/>
      <c r="E10" s="348"/>
      <c r="F10" s="348"/>
      <c r="G10" s="430">
        <f>ROUND('[2]純資産変動計算書（目的）'!G10/1000000,0)</f>
        <v>0</v>
      </c>
      <c r="H10" s="434"/>
      <c r="I10" s="430">
        <f>G10</f>
        <v>0</v>
      </c>
      <c r="J10" s="430" t="s">
        <v>379</v>
      </c>
      <c r="K10" s="434"/>
      <c r="L10" s="430" t="str">
        <f>J10</f>
        <v>-</v>
      </c>
      <c r="M10" s="430">
        <f>ROUND('[2]純資産変動計算書（目的）'!M10/1000000,0)</f>
        <v>0</v>
      </c>
      <c r="N10" s="434"/>
      <c r="O10" s="432">
        <f>M10</f>
        <v>0</v>
      </c>
      <c r="P10" s="430" t="s">
        <v>379</v>
      </c>
      <c r="Q10" s="434"/>
      <c r="R10" s="433" t="str">
        <f>P10</f>
        <v>-</v>
      </c>
      <c r="S10" s="311" t="b">
        <f t="shared" si="0"/>
        <v>1</v>
      </c>
      <c r="T10" s="311" t="b">
        <f t="shared" si="0"/>
        <v>1</v>
      </c>
    </row>
    <row r="11" spans="1:20" ht="13.5" customHeight="1" x14ac:dyDescent="0.15">
      <c r="A11" s="341"/>
      <c r="B11" s="342" t="s">
        <v>206</v>
      </c>
      <c r="C11" s="342"/>
      <c r="D11" s="342"/>
      <c r="E11" s="342"/>
      <c r="F11" s="342"/>
      <c r="G11" s="430">
        <f>G7+G8</f>
        <v>-429</v>
      </c>
      <c r="H11" s="434"/>
      <c r="I11" s="430">
        <f>G11</f>
        <v>-429</v>
      </c>
      <c r="J11" s="430">
        <f>J7+J8</f>
        <v>-436</v>
      </c>
      <c r="K11" s="434"/>
      <c r="L11" s="430">
        <f>J11</f>
        <v>-436</v>
      </c>
      <c r="M11" s="430">
        <f>M7+M8</f>
        <v>-7</v>
      </c>
      <c r="N11" s="434"/>
      <c r="O11" s="432">
        <f>M11</f>
        <v>-7</v>
      </c>
      <c r="P11" s="430">
        <f>P7+P8</f>
        <v>14</v>
      </c>
      <c r="Q11" s="434"/>
      <c r="R11" s="433">
        <f>P11</f>
        <v>14</v>
      </c>
      <c r="S11" s="311" t="b">
        <f t="shared" si="0"/>
        <v>1</v>
      </c>
      <c r="T11" s="311" t="b">
        <f t="shared" si="0"/>
        <v>1</v>
      </c>
    </row>
    <row r="12" spans="1:20" ht="13.5" customHeight="1" x14ac:dyDescent="0.15">
      <c r="A12" s="347"/>
      <c r="B12" s="348" t="s">
        <v>398</v>
      </c>
      <c r="C12" s="348"/>
      <c r="D12" s="348"/>
      <c r="E12" s="348"/>
      <c r="F12" s="348"/>
      <c r="G12" s="436"/>
      <c r="H12" s="430">
        <f>SUM(H13:H16)</f>
        <v>-659</v>
      </c>
      <c r="I12" s="430">
        <f>-H12</f>
        <v>659</v>
      </c>
      <c r="J12" s="436"/>
      <c r="K12" s="430">
        <f>SUM(K13:K16)</f>
        <v>-642</v>
      </c>
      <c r="L12" s="430">
        <f>-K12</f>
        <v>642</v>
      </c>
      <c r="M12" s="436"/>
      <c r="N12" s="430">
        <f>SUM(N13:N16)</f>
        <v>-22</v>
      </c>
      <c r="O12" s="432">
        <f>-N12</f>
        <v>22</v>
      </c>
      <c r="P12" s="436"/>
      <c r="Q12" s="430">
        <f>SUM(Q13:Q16)</f>
        <v>5</v>
      </c>
      <c r="R12" s="433">
        <f>-Q12</f>
        <v>-5</v>
      </c>
      <c r="S12" s="311" t="b">
        <f t="shared" si="0"/>
        <v>1</v>
      </c>
      <c r="T12" s="311" t="b">
        <f t="shared" si="0"/>
        <v>1</v>
      </c>
    </row>
    <row r="13" spans="1:20" ht="13.5" customHeight="1" x14ac:dyDescent="0.15">
      <c r="A13" s="341"/>
      <c r="B13" s="342"/>
      <c r="C13" s="342" t="s">
        <v>209</v>
      </c>
      <c r="D13" s="342"/>
      <c r="E13" s="342"/>
      <c r="F13" s="342"/>
      <c r="G13" s="436"/>
      <c r="H13" s="430">
        <f>ROUND('[2]純資産変動計算書（目的）'!H13/1000000,0)</f>
        <v>163</v>
      </c>
      <c r="I13" s="430">
        <f>-H13</f>
        <v>-163</v>
      </c>
      <c r="J13" s="436"/>
      <c r="K13" s="430">
        <f>ROUND('[2]純資産変動計算書（目的）'!K13/1000000,0)</f>
        <v>163</v>
      </c>
      <c r="L13" s="430">
        <f>-K13</f>
        <v>-163</v>
      </c>
      <c r="M13" s="436"/>
      <c r="N13" s="430">
        <f>ROUND('[2]純資産変動計算書（目的）'!N13/1000000,0)</f>
        <v>0</v>
      </c>
      <c r="O13" s="432">
        <f>-N13</f>
        <v>0</v>
      </c>
      <c r="P13" s="436"/>
      <c r="Q13" s="430">
        <f>ROUND('[2]純資産変動計算書（目的）'!Q13/1000000,0)</f>
        <v>0</v>
      </c>
      <c r="R13" s="433">
        <f>-Q13</f>
        <v>0</v>
      </c>
      <c r="S13" s="311" t="b">
        <f t="shared" si="0"/>
        <v>1</v>
      </c>
      <c r="T13" s="311" t="b">
        <f t="shared" si="0"/>
        <v>1</v>
      </c>
    </row>
    <row r="14" spans="1:20" ht="13.5" customHeight="1" x14ac:dyDescent="0.15">
      <c r="A14" s="347"/>
      <c r="B14" s="348"/>
      <c r="C14" s="348" t="s">
        <v>211</v>
      </c>
      <c r="D14" s="348"/>
      <c r="E14" s="348"/>
      <c r="F14" s="348"/>
      <c r="G14" s="436"/>
      <c r="H14" s="435">
        <f>ROUND('[2]純資産変動計算書（目的）'!H14/1000000,0)-1</f>
        <v>-1295</v>
      </c>
      <c r="I14" s="430">
        <f>-H14</f>
        <v>1295</v>
      </c>
      <c r="J14" s="436"/>
      <c r="K14" s="430">
        <f>ROUND('[2]純資産変動計算書（目的）'!K14/1000000,0)</f>
        <v>-1269</v>
      </c>
      <c r="L14" s="437">
        <f>-K14</f>
        <v>1269</v>
      </c>
      <c r="M14" s="436"/>
      <c r="N14" s="430">
        <f>ROUND('[2]純資産変動計算書（目的）'!N14/1000000,0)</f>
        <v>-26</v>
      </c>
      <c r="O14" s="432">
        <f>-N14</f>
        <v>26</v>
      </c>
      <c r="P14" s="436"/>
      <c r="Q14" s="430">
        <f>ROUND('[2]純資産変動計算書（目的）'!Q14/1000000,0)</f>
        <v>0</v>
      </c>
      <c r="R14" s="433">
        <f>-Q14</f>
        <v>0</v>
      </c>
      <c r="S14" s="311" t="b">
        <f t="shared" si="0"/>
        <v>1</v>
      </c>
      <c r="T14" s="311" t="b">
        <f t="shared" si="0"/>
        <v>1</v>
      </c>
    </row>
    <row r="15" spans="1:20" ht="13.5" customHeight="1" x14ac:dyDescent="0.15">
      <c r="A15" s="341"/>
      <c r="B15" s="342"/>
      <c r="C15" s="342" t="s">
        <v>213</v>
      </c>
      <c r="D15" s="342"/>
      <c r="E15" s="342"/>
      <c r="F15" s="342"/>
      <c r="G15" s="436"/>
      <c r="H15" s="438">
        <f>ROUND('[2]純資産変動計算書（目的）'!H15/1000000,0)</f>
        <v>506</v>
      </c>
      <c r="I15" s="430">
        <f>-H15</f>
        <v>-506</v>
      </c>
      <c r="J15" s="436"/>
      <c r="K15" s="439">
        <f>ROUND('[2]純資産変動計算書（目的）'!K15/1000000,0)+1</f>
        <v>497</v>
      </c>
      <c r="L15" s="437">
        <f>-K15</f>
        <v>-497</v>
      </c>
      <c r="M15" s="436"/>
      <c r="N15" s="438">
        <f>ROUND('[2]純資産変動計算書（目的）'!N15/1000000,0)</f>
        <v>4</v>
      </c>
      <c r="O15" s="432">
        <f>-N15</f>
        <v>-4</v>
      </c>
      <c r="P15" s="436"/>
      <c r="Q15" s="440">
        <f>ROUND('[2]純資産変動計算書（目的）'!Q15/1000000,0)</f>
        <v>5</v>
      </c>
      <c r="R15" s="433">
        <f>-Q15</f>
        <v>-5</v>
      </c>
      <c r="S15" s="311" t="b">
        <f t="shared" si="0"/>
        <v>1</v>
      </c>
      <c r="T15" s="311" t="b">
        <f t="shared" si="0"/>
        <v>1</v>
      </c>
    </row>
    <row r="16" spans="1:20" ht="13.5" customHeight="1" x14ac:dyDescent="0.15">
      <c r="A16" s="347"/>
      <c r="B16" s="348"/>
      <c r="C16" s="348" t="s">
        <v>215</v>
      </c>
      <c r="D16" s="348"/>
      <c r="E16" s="348"/>
      <c r="F16" s="348"/>
      <c r="G16" s="436"/>
      <c r="H16" s="430">
        <f>ROUND('[2]純資産変動計算書（目的）'!H16/1000000,0)</f>
        <v>-33</v>
      </c>
      <c r="I16" s="430">
        <f>-H16</f>
        <v>33</v>
      </c>
      <c r="J16" s="436"/>
      <c r="K16" s="435">
        <f>ROUND('[2]純資産変動計算書（目的）'!K16/1000000,0)-1</f>
        <v>-33</v>
      </c>
      <c r="L16" s="435">
        <f>-K16</f>
        <v>33</v>
      </c>
      <c r="M16" s="436"/>
      <c r="N16" s="430" t="s">
        <v>335</v>
      </c>
      <c r="O16" s="432" t="s">
        <v>335</v>
      </c>
      <c r="P16" s="436"/>
      <c r="Q16" s="430">
        <f>ROUND('[2]純資産変動計算書（目的）'!Q16/1000000,0)</f>
        <v>0</v>
      </c>
      <c r="R16" s="433">
        <f>-Q16</f>
        <v>0</v>
      </c>
      <c r="S16" s="311" t="b">
        <f t="shared" si="0"/>
        <v>1</v>
      </c>
      <c r="T16" s="311" t="b">
        <f t="shared" si="0"/>
        <v>1</v>
      </c>
    </row>
    <row r="17" spans="1:20" ht="13.5" customHeight="1" x14ac:dyDescent="0.15">
      <c r="A17" s="347"/>
      <c r="B17" s="348" t="s">
        <v>217</v>
      </c>
      <c r="C17" s="348"/>
      <c r="D17" s="348"/>
      <c r="E17" s="348"/>
      <c r="F17" s="348"/>
      <c r="G17" s="430" t="s">
        <v>11</v>
      </c>
      <c r="H17" s="430" t="s">
        <v>335</v>
      </c>
      <c r="I17" s="434"/>
      <c r="J17" s="430" t="s">
        <v>11</v>
      </c>
      <c r="K17" s="430" t="s">
        <v>335</v>
      </c>
      <c r="L17" s="434"/>
      <c r="M17" s="430" t="s">
        <v>11</v>
      </c>
      <c r="N17" s="430" t="s">
        <v>335</v>
      </c>
      <c r="O17" s="441"/>
      <c r="P17" s="430" t="s">
        <v>11</v>
      </c>
      <c r="Q17" s="430" t="s">
        <v>335</v>
      </c>
      <c r="R17" s="442"/>
      <c r="T17" s="311" t="b">
        <f t="shared" si="0"/>
        <v>1</v>
      </c>
    </row>
    <row r="18" spans="1:20" ht="13.5" customHeight="1" x14ac:dyDescent="0.15">
      <c r="A18" s="347"/>
      <c r="B18" s="348" t="s">
        <v>219</v>
      </c>
      <c r="C18" s="348"/>
      <c r="D18" s="348"/>
      <c r="E18" s="348"/>
      <c r="F18" s="348"/>
      <c r="G18" s="430" t="s">
        <v>11</v>
      </c>
      <c r="H18" s="430" t="s">
        <v>335</v>
      </c>
      <c r="I18" s="434"/>
      <c r="J18" s="430" t="s">
        <v>11</v>
      </c>
      <c r="K18" s="430" t="s">
        <v>335</v>
      </c>
      <c r="L18" s="434"/>
      <c r="M18" s="430" t="s">
        <v>11</v>
      </c>
      <c r="N18" s="430" t="s">
        <v>335</v>
      </c>
      <c r="O18" s="441"/>
      <c r="P18" s="430" t="s">
        <v>11</v>
      </c>
      <c r="Q18" s="430" t="s">
        <v>335</v>
      </c>
      <c r="R18" s="442"/>
      <c r="T18" s="311" t="b">
        <f t="shared" si="0"/>
        <v>1</v>
      </c>
    </row>
    <row r="19" spans="1:20" ht="13.5" customHeight="1" x14ac:dyDescent="0.15">
      <c r="A19" s="347"/>
      <c r="B19" s="348" t="s">
        <v>35</v>
      </c>
      <c r="C19" s="348"/>
      <c r="D19" s="348"/>
      <c r="E19" s="348"/>
      <c r="F19" s="348"/>
      <c r="G19" s="430" t="s">
        <v>11</v>
      </c>
      <c r="H19" s="430" t="s">
        <v>335</v>
      </c>
      <c r="I19" s="430" t="s">
        <v>335</v>
      </c>
      <c r="J19" s="430" t="s">
        <v>11</v>
      </c>
      <c r="K19" s="430" t="s">
        <v>335</v>
      </c>
      <c r="L19" s="430" t="s">
        <v>335</v>
      </c>
      <c r="M19" s="430" t="s">
        <v>11</v>
      </c>
      <c r="N19" s="430" t="s">
        <v>335</v>
      </c>
      <c r="O19" s="432" t="s">
        <v>335</v>
      </c>
      <c r="P19" s="430" t="s">
        <v>11</v>
      </c>
      <c r="Q19" s="430" t="s">
        <v>335</v>
      </c>
      <c r="R19" s="433" t="s">
        <v>335</v>
      </c>
    </row>
    <row r="20" spans="1:20" ht="13.5" customHeight="1" x14ac:dyDescent="0.15">
      <c r="A20" s="400"/>
      <c r="B20" s="401" t="s">
        <v>223</v>
      </c>
      <c r="C20" s="401"/>
      <c r="D20" s="401"/>
      <c r="E20" s="401"/>
      <c r="F20" s="401"/>
      <c r="G20" s="443">
        <f>H20+I20</f>
        <v>-429</v>
      </c>
      <c r="H20" s="443">
        <f>SUM(H13:H19)</f>
        <v>-659</v>
      </c>
      <c r="I20" s="443">
        <f>I11+SUM(I13:I16,I19)</f>
        <v>230</v>
      </c>
      <c r="J20" s="443">
        <f>K20+L20</f>
        <v>-436</v>
      </c>
      <c r="K20" s="443">
        <f>SUM(K13:K19)</f>
        <v>-642</v>
      </c>
      <c r="L20" s="443">
        <f>L11+SUM(L13:L16,L19)</f>
        <v>206</v>
      </c>
      <c r="M20" s="443">
        <f>N20+O20</f>
        <v>-7</v>
      </c>
      <c r="N20" s="443">
        <f>SUM(N13:N19)</f>
        <v>-22</v>
      </c>
      <c r="O20" s="444">
        <f>O11+SUM(O13:O16,O19)</f>
        <v>15</v>
      </c>
      <c r="P20" s="443">
        <f>Q20+R20</f>
        <v>14</v>
      </c>
      <c r="Q20" s="443">
        <f>SUM(Q13:Q19)</f>
        <v>5</v>
      </c>
      <c r="R20" s="445">
        <f>R11+SUM(R13:R16,R19)</f>
        <v>9</v>
      </c>
      <c r="S20" s="311" t="b">
        <f t="shared" si="0"/>
        <v>1</v>
      </c>
      <c r="T20" s="311" t="b">
        <f t="shared" si="0"/>
        <v>1</v>
      </c>
    </row>
    <row r="21" spans="1:20" ht="13.5" customHeight="1" thickBot="1" x14ac:dyDescent="0.2">
      <c r="A21" s="365" t="s">
        <v>225</v>
      </c>
      <c r="B21" s="366"/>
      <c r="C21" s="366"/>
      <c r="D21" s="366"/>
      <c r="E21" s="366"/>
      <c r="F21" s="366"/>
      <c r="G21" s="446">
        <f t="shared" ref="G21:R21" si="1">G6+G20</f>
        <v>10582</v>
      </c>
      <c r="H21" s="446">
        <f t="shared" si="1"/>
        <v>11828</v>
      </c>
      <c r="I21" s="446">
        <f t="shared" si="1"/>
        <v>-1246</v>
      </c>
      <c r="J21" s="446">
        <f t="shared" si="1"/>
        <v>9129</v>
      </c>
      <c r="K21" s="446">
        <f t="shared" si="1"/>
        <v>10284</v>
      </c>
      <c r="L21" s="446">
        <f t="shared" si="1"/>
        <v>-1155</v>
      </c>
      <c r="M21" s="446">
        <f t="shared" si="1"/>
        <v>499</v>
      </c>
      <c r="N21" s="446">
        <f t="shared" si="1"/>
        <v>525</v>
      </c>
      <c r="O21" s="446">
        <f t="shared" si="1"/>
        <v>-26</v>
      </c>
      <c r="P21" s="446">
        <f t="shared" si="1"/>
        <v>954</v>
      </c>
      <c r="Q21" s="446">
        <f t="shared" si="1"/>
        <v>1019</v>
      </c>
      <c r="R21" s="447">
        <f t="shared" si="1"/>
        <v>-65</v>
      </c>
      <c r="S21" s="311" t="b">
        <f t="shared" si="0"/>
        <v>1</v>
      </c>
      <c r="T21" s="311" t="b">
        <f t="shared" si="0"/>
        <v>1</v>
      </c>
    </row>
    <row r="22" spans="1:20" x14ac:dyDescent="0.15">
      <c r="G22" s="448"/>
      <c r="H22" s="448"/>
      <c r="I22" s="448"/>
      <c r="J22" s="448"/>
      <c r="K22" s="448"/>
      <c r="L22" s="448"/>
      <c r="M22" s="448"/>
      <c r="N22" s="448"/>
      <c r="O22" s="448"/>
      <c r="P22" s="448"/>
      <c r="Q22" s="448"/>
      <c r="R22" s="448"/>
    </row>
  </sheetData>
  <mergeCells count="10">
    <mergeCell ref="A2:E5"/>
    <mergeCell ref="J2:R2"/>
    <mergeCell ref="H3:H5"/>
    <mergeCell ref="I3:I5"/>
    <mergeCell ref="K4:K5"/>
    <mergeCell ref="L4:L5"/>
    <mergeCell ref="N4:N5"/>
    <mergeCell ref="O4:O5"/>
    <mergeCell ref="Q4:Q5"/>
    <mergeCell ref="R4:R5"/>
  </mergeCells>
  <phoneticPr fontId="11"/>
  <printOptions horizontalCentered="1"/>
  <pageMargins left="0.19685039370078741" right="0.19685039370078741" top="1.1811023622047245" bottom="0.39370078740157483" header="0.51181102362204722" footer="0.51181102362204722"/>
  <pageSetup paperSize="9" scale="76" orientation="landscape" r:id="rId1"/>
  <headerFooter alignWithMargins="0"/>
  <colBreaks count="2" manualBreakCount="2">
    <brk id="1" max="1048575" man="1"/>
    <brk id="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54"/>
  <sheetViews>
    <sheetView view="pageBreakPreview" topLeftCell="A30" zoomScaleNormal="85" zoomScaleSheetLayoutView="100" workbookViewId="0">
      <selection activeCell="H76" sqref="H76"/>
    </sheetView>
  </sheetViews>
  <sheetFormatPr defaultRowHeight="13.5" x14ac:dyDescent="0.15"/>
  <cols>
    <col min="1" max="5" width="1.75" style="311" customWidth="1"/>
    <col min="6" max="6" width="19.375" style="311" customWidth="1"/>
    <col min="7" max="10" width="13.625" style="311" customWidth="1"/>
    <col min="11" max="16384" width="9" style="311"/>
  </cols>
  <sheetData>
    <row r="1" spans="1:11" ht="14.25" customHeight="1" thickBot="1" x14ac:dyDescent="0.2">
      <c r="A1" s="312" t="s">
        <v>399</v>
      </c>
      <c r="B1" s="313"/>
      <c r="C1" s="313"/>
      <c r="D1" s="313"/>
      <c r="E1" s="313"/>
      <c r="J1" s="375" t="s">
        <v>394</v>
      </c>
    </row>
    <row r="2" spans="1:11" x14ac:dyDescent="0.15">
      <c r="A2" s="376" t="s">
        <v>0</v>
      </c>
      <c r="B2" s="377"/>
      <c r="C2" s="377"/>
      <c r="D2" s="377"/>
      <c r="E2" s="377"/>
      <c r="F2" s="378"/>
      <c r="G2" s="449" t="s">
        <v>395</v>
      </c>
      <c r="H2" s="320" t="s">
        <v>372</v>
      </c>
      <c r="I2" s="320"/>
      <c r="J2" s="321"/>
    </row>
    <row r="3" spans="1:11" s="387" customFormat="1" ht="13.5" customHeight="1" x14ac:dyDescent="0.15">
      <c r="A3" s="382"/>
      <c r="B3" s="383"/>
      <c r="C3" s="383"/>
      <c r="D3" s="383"/>
      <c r="E3" s="383"/>
      <c r="F3" s="384"/>
      <c r="G3" s="450"/>
      <c r="H3" s="386" t="s">
        <v>373</v>
      </c>
      <c r="I3" s="328" t="s">
        <v>374</v>
      </c>
      <c r="J3" s="329" t="s">
        <v>375</v>
      </c>
    </row>
    <row r="4" spans="1:11" s="387" customFormat="1" x14ac:dyDescent="0.15">
      <c r="A4" s="382"/>
      <c r="B4" s="383"/>
      <c r="C4" s="383"/>
      <c r="D4" s="383"/>
      <c r="E4" s="383"/>
      <c r="F4" s="384"/>
      <c r="G4" s="450"/>
      <c r="H4" s="388"/>
      <c r="I4" s="332"/>
      <c r="J4" s="333"/>
    </row>
    <row r="5" spans="1:11" s="387" customFormat="1" x14ac:dyDescent="0.15">
      <c r="A5" s="389"/>
      <c r="B5" s="390"/>
      <c r="C5" s="390"/>
      <c r="D5" s="390"/>
      <c r="E5" s="390"/>
      <c r="F5" s="391"/>
      <c r="G5" s="451"/>
      <c r="H5" s="393"/>
      <c r="I5" s="339"/>
      <c r="J5" s="340"/>
    </row>
    <row r="6" spans="1:11" ht="13.5" customHeight="1" x14ac:dyDescent="0.15">
      <c r="A6" s="341" t="s">
        <v>227</v>
      </c>
      <c r="B6" s="342"/>
      <c r="C6" s="342"/>
      <c r="D6" s="342"/>
      <c r="E6" s="342"/>
      <c r="F6" s="342"/>
      <c r="G6" s="343">
        <f>G18-G7+G26-G23</f>
        <v>629</v>
      </c>
      <c r="H6" s="394">
        <f t="shared" ref="H6:J6" si="0">H18-H7+H26-H23</f>
        <v>592</v>
      </c>
      <c r="I6" s="345">
        <f t="shared" si="0"/>
        <v>23</v>
      </c>
      <c r="J6" s="346">
        <f t="shared" si="0"/>
        <v>14</v>
      </c>
      <c r="K6" s="311" t="b">
        <f>G6=SUM(H6:J6)</f>
        <v>1</v>
      </c>
    </row>
    <row r="7" spans="1:11" ht="13.5" customHeight="1" x14ac:dyDescent="0.15">
      <c r="A7" s="347"/>
      <c r="B7" s="348" t="s">
        <v>229</v>
      </c>
      <c r="C7" s="348"/>
      <c r="D7" s="348"/>
      <c r="E7" s="348"/>
      <c r="F7" s="348"/>
      <c r="G7" s="343">
        <f>SUM(G8,G13)</f>
        <v>2726</v>
      </c>
      <c r="H7" s="395">
        <f t="shared" ref="H7:J7" si="1">SUM(H8,H13)</f>
        <v>2454</v>
      </c>
      <c r="I7" s="352">
        <f t="shared" si="1"/>
        <v>215</v>
      </c>
      <c r="J7" s="353">
        <f t="shared" si="1"/>
        <v>57</v>
      </c>
      <c r="K7" s="311" t="b">
        <f t="shared" ref="K7:K54" si="2">G7=SUM(H7:J7)</f>
        <v>1</v>
      </c>
    </row>
    <row r="8" spans="1:11" ht="13.5" customHeight="1" x14ac:dyDescent="0.15">
      <c r="A8" s="347"/>
      <c r="B8" s="348"/>
      <c r="C8" s="348" t="s">
        <v>231</v>
      </c>
      <c r="D8" s="348"/>
      <c r="E8" s="348"/>
      <c r="F8" s="348"/>
      <c r="G8" s="343">
        <f>SUM(G9:G12)</f>
        <v>2667</v>
      </c>
      <c r="H8" s="395">
        <f t="shared" ref="H8:J8" si="3">SUM(H9:H12)</f>
        <v>2422</v>
      </c>
      <c r="I8" s="352">
        <f t="shared" si="3"/>
        <v>214</v>
      </c>
      <c r="J8" s="353">
        <f t="shared" si="3"/>
        <v>31</v>
      </c>
      <c r="K8" s="311" t="b">
        <f t="shared" si="2"/>
        <v>1</v>
      </c>
    </row>
    <row r="9" spans="1:11" ht="13.5" customHeight="1" x14ac:dyDescent="0.15">
      <c r="A9" s="347"/>
      <c r="B9" s="348"/>
      <c r="C9" s="348"/>
      <c r="D9" s="348" t="s">
        <v>233</v>
      </c>
      <c r="E9" s="348"/>
      <c r="F9" s="348"/>
      <c r="G9" s="343">
        <f>ROUND('[2]資金収支計算書（目的）'!G9/1000000,0)</f>
        <v>335</v>
      </c>
      <c r="H9" s="395">
        <f>ROUND('[2]資金収支計算書（目的）'!H9/1000000,0)</f>
        <v>170</v>
      </c>
      <c r="I9" s="352">
        <f>ROUND('[2]資金収支計算書（目的）'!I9/1000000,0)</f>
        <v>148</v>
      </c>
      <c r="J9" s="353">
        <f>ROUND('[2]資金収支計算書（目的）'!J9/1000000,0)</f>
        <v>17</v>
      </c>
      <c r="K9" s="311" t="b">
        <f t="shared" si="2"/>
        <v>1</v>
      </c>
    </row>
    <row r="10" spans="1:11" ht="13.5" customHeight="1" x14ac:dyDescent="0.15">
      <c r="A10" s="347"/>
      <c r="B10" s="348"/>
      <c r="C10" s="348"/>
      <c r="D10" s="348" t="s">
        <v>235</v>
      </c>
      <c r="E10" s="348"/>
      <c r="F10" s="348"/>
      <c r="G10" s="343">
        <f>ROUND('[2]資金収支計算書（目的）'!G10/1000000,0)</f>
        <v>2314</v>
      </c>
      <c r="H10" s="395">
        <f>ROUND('[2]資金収支計算書（目的）'!H10/1000000,0)</f>
        <v>2234</v>
      </c>
      <c r="I10" s="352">
        <f>ROUND('[2]資金収支計算書（目的）'!I10/1000000,0)</f>
        <v>66</v>
      </c>
      <c r="J10" s="353">
        <f>ROUND('[2]資金収支計算書（目的）'!J10/1000000,0)</f>
        <v>14</v>
      </c>
      <c r="K10" s="311" t="b">
        <f t="shared" si="2"/>
        <v>1</v>
      </c>
    </row>
    <row r="11" spans="1:11" ht="13.5" customHeight="1" x14ac:dyDescent="0.15">
      <c r="A11" s="341"/>
      <c r="B11" s="342"/>
      <c r="C11" s="342"/>
      <c r="D11" s="342" t="s">
        <v>237</v>
      </c>
      <c r="E11" s="342"/>
      <c r="F11" s="342"/>
      <c r="G11" s="343">
        <f>ROUND('[2]資金収支計算書（目的）'!G11/1000000,0)</f>
        <v>15</v>
      </c>
      <c r="H11" s="395">
        <f>ROUND('[2]資金収支計算書（目的）'!H11/1000000,0)</f>
        <v>15</v>
      </c>
      <c r="I11" s="352" t="s">
        <v>379</v>
      </c>
      <c r="J11" s="353" t="s">
        <v>379</v>
      </c>
      <c r="K11" s="311" t="b">
        <f t="shared" si="2"/>
        <v>1</v>
      </c>
    </row>
    <row r="12" spans="1:11" ht="13.5" customHeight="1" x14ac:dyDescent="0.15">
      <c r="A12" s="347"/>
      <c r="B12" s="348"/>
      <c r="C12" s="348"/>
      <c r="D12" s="348" t="s">
        <v>239</v>
      </c>
      <c r="E12" s="348"/>
      <c r="F12" s="348"/>
      <c r="G12" s="343">
        <f>ROUND('[2]資金収支計算書（目的）'!G12/1000000,0)</f>
        <v>3</v>
      </c>
      <c r="H12" s="395">
        <f>ROUND('[2]資金収支計算書（目的）'!H12/1000000,0)</f>
        <v>3</v>
      </c>
      <c r="I12" s="352">
        <f>ROUND('[2]資金収支計算書（目的）'!I12/1000000,0)</f>
        <v>0</v>
      </c>
      <c r="J12" s="353">
        <f>ROUND('[2]資金収支計算書（目的）'!J12/1000000,0)</f>
        <v>0</v>
      </c>
      <c r="K12" s="311" t="b">
        <f t="shared" si="2"/>
        <v>1</v>
      </c>
    </row>
    <row r="13" spans="1:11" ht="13.5" customHeight="1" x14ac:dyDescent="0.15">
      <c r="A13" s="341"/>
      <c r="B13" s="342"/>
      <c r="C13" s="342" t="s">
        <v>241</v>
      </c>
      <c r="D13" s="342"/>
      <c r="E13" s="342"/>
      <c r="F13" s="342"/>
      <c r="G13" s="343">
        <f>SUM(G14:G17)</f>
        <v>59</v>
      </c>
      <c r="H13" s="395">
        <f t="shared" ref="H13:J13" si="4">SUM(H14:H17)</f>
        <v>32</v>
      </c>
      <c r="I13" s="352">
        <f t="shared" si="4"/>
        <v>1</v>
      </c>
      <c r="J13" s="353">
        <f t="shared" si="4"/>
        <v>26</v>
      </c>
      <c r="K13" s="311" t="b">
        <f t="shared" si="2"/>
        <v>1</v>
      </c>
    </row>
    <row r="14" spans="1:11" ht="13.5" customHeight="1" x14ac:dyDescent="0.15">
      <c r="A14" s="347"/>
      <c r="B14" s="348"/>
      <c r="C14" s="348"/>
      <c r="D14" s="348" t="s">
        <v>243</v>
      </c>
      <c r="E14" s="348"/>
      <c r="F14" s="348"/>
      <c r="G14" s="343">
        <f>ROUND('[2]資金収支計算書（目的）'!G14/1000000,0)</f>
        <v>56</v>
      </c>
      <c r="H14" s="397">
        <f>ROUND('[2]資金収支計算書（目的）'!H14/1000000,0)-1</f>
        <v>29</v>
      </c>
      <c r="I14" s="352">
        <f>ROUND('[2]資金収支計算書（目的）'!I14/1000000,0)</f>
        <v>1</v>
      </c>
      <c r="J14" s="353">
        <f>ROUND('[2]資金収支計算書（目的）'!J14/1000000,0)</f>
        <v>26</v>
      </c>
      <c r="K14" s="311" t="b">
        <f t="shared" si="2"/>
        <v>1</v>
      </c>
    </row>
    <row r="15" spans="1:11" ht="13.5" customHeight="1" x14ac:dyDescent="0.15">
      <c r="A15" s="341"/>
      <c r="B15" s="342"/>
      <c r="C15" s="342"/>
      <c r="D15" s="342" t="s">
        <v>245</v>
      </c>
      <c r="E15" s="342"/>
      <c r="F15" s="342"/>
      <c r="G15" s="343" t="s">
        <v>11</v>
      </c>
      <c r="H15" s="395" t="s">
        <v>11</v>
      </c>
      <c r="I15" s="352" t="s">
        <v>11</v>
      </c>
      <c r="J15" s="353" t="s">
        <v>11</v>
      </c>
    </row>
    <row r="16" spans="1:11" ht="13.5" customHeight="1" x14ac:dyDescent="0.15">
      <c r="A16" s="347"/>
      <c r="B16" s="348"/>
      <c r="C16" s="348"/>
      <c r="D16" s="348" t="s">
        <v>247</v>
      </c>
      <c r="E16" s="348"/>
      <c r="F16" s="348"/>
      <c r="G16" s="343" t="s">
        <v>11</v>
      </c>
      <c r="H16" s="395" t="s">
        <v>379</v>
      </c>
      <c r="I16" s="352" t="s">
        <v>379</v>
      </c>
      <c r="J16" s="353" t="s">
        <v>379</v>
      </c>
    </row>
    <row r="17" spans="1:11" ht="13.5" customHeight="1" x14ac:dyDescent="0.15">
      <c r="A17" s="341"/>
      <c r="B17" s="342"/>
      <c r="C17" s="342"/>
      <c r="D17" s="342" t="s">
        <v>239</v>
      </c>
      <c r="E17" s="342"/>
      <c r="F17" s="342"/>
      <c r="G17" s="343">
        <f>ROUND('[2]資金収支計算書（目的）'!G17/1000000,0)</f>
        <v>3</v>
      </c>
      <c r="H17" s="395">
        <f>ROUND('[2]資金収支計算書（目的）'!H17/1000000,0)</f>
        <v>3</v>
      </c>
      <c r="I17" s="352" t="s">
        <v>379</v>
      </c>
      <c r="J17" s="353" t="s">
        <v>379</v>
      </c>
      <c r="K17" s="311" t="b">
        <f t="shared" si="2"/>
        <v>1</v>
      </c>
    </row>
    <row r="18" spans="1:11" ht="13.5" customHeight="1" x14ac:dyDescent="0.15">
      <c r="A18" s="347"/>
      <c r="B18" s="348" t="s">
        <v>250</v>
      </c>
      <c r="C18" s="348"/>
      <c r="D18" s="348"/>
      <c r="E18" s="348"/>
      <c r="F18" s="348"/>
      <c r="G18" s="343">
        <f>SUM(G19:G22)</f>
        <v>3354</v>
      </c>
      <c r="H18" s="395">
        <f t="shared" ref="H18:J18" si="5">SUM(H19:H22)</f>
        <v>3045</v>
      </c>
      <c r="I18" s="352">
        <f t="shared" si="5"/>
        <v>238</v>
      </c>
      <c r="J18" s="353">
        <f t="shared" si="5"/>
        <v>71</v>
      </c>
      <c r="K18" s="311" t="b">
        <f t="shared" si="2"/>
        <v>1</v>
      </c>
    </row>
    <row r="19" spans="1:11" ht="13.5" customHeight="1" x14ac:dyDescent="0.15">
      <c r="A19" s="341"/>
      <c r="B19" s="342"/>
      <c r="C19" s="342" t="s">
        <v>252</v>
      </c>
      <c r="D19" s="342"/>
      <c r="E19" s="342"/>
      <c r="F19" s="342"/>
      <c r="G19" s="343">
        <f>ROUND('[2]資金収支計算書（目的）'!G19/1000000,0)</f>
        <v>2403</v>
      </c>
      <c r="H19" s="395">
        <f>ROUND('[2]資金収支計算書（目的）'!H19/1000000,0)</f>
        <v>2145</v>
      </c>
      <c r="I19" s="352">
        <f>ROUND('[2]資金収支計算書（目的）'!I19/1000000,0)</f>
        <v>199</v>
      </c>
      <c r="J19" s="353">
        <f>ROUND('[2]資金収支計算書（目的）'!J19/1000000,0)</f>
        <v>59</v>
      </c>
      <c r="K19" s="311" t="b">
        <f t="shared" si="2"/>
        <v>1</v>
      </c>
    </row>
    <row r="20" spans="1:11" ht="13.5" customHeight="1" x14ac:dyDescent="0.15">
      <c r="A20" s="347"/>
      <c r="B20" s="348"/>
      <c r="C20" s="348" t="s">
        <v>254</v>
      </c>
      <c r="D20" s="348"/>
      <c r="E20" s="348"/>
      <c r="F20" s="348"/>
      <c r="G20" s="343" t="s">
        <v>11</v>
      </c>
      <c r="H20" s="395" t="s">
        <v>11</v>
      </c>
      <c r="I20" s="352" t="s">
        <v>11</v>
      </c>
      <c r="J20" s="353" t="s">
        <v>11</v>
      </c>
    </row>
    <row r="21" spans="1:11" ht="13.5" customHeight="1" x14ac:dyDescent="0.15">
      <c r="A21" s="341"/>
      <c r="B21" s="342"/>
      <c r="C21" s="342" t="s">
        <v>256</v>
      </c>
      <c r="D21" s="342"/>
      <c r="E21" s="342"/>
      <c r="F21" s="342"/>
      <c r="G21" s="343">
        <f>ROUND('[2]資金収支計算書（目的）'!G21/1000000,0)</f>
        <v>577</v>
      </c>
      <c r="H21" s="395">
        <f>ROUND('[2]資金収支計算書（目的）'!H21/1000000,0)</f>
        <v>554</v>
      </c>
      <c r="I21" s="352">
        <f>ROUND('[2]資金収支計算書（目的）'!I21/1000000,0)</f>
        <v>23</v>
      </c>
      <c r="J21" s="353" t="s">
        <v>379</v>
      </c>
      <c r="K21" s="311" t="b">
        <f t="shared" si="2"/>
        <v>1</v>
      </c>
    </row>
    <row r="22" spans="1:11" ht="13.5" customHeight="1" x14ac:dyDescent="0.15">
      <c r="A22" s="347"/>
      <c r="B22" s="348"/>
      <c r="C22" s="348" t="s">
        <v>258</v>
      </c>
      <c r="D22" s="348"/>
      <c r="E22" s="348"/>
      <c r="F22" s="348"/>
      <c r="G22" s="343">
        <f>ROUND('[2]資金収支計算書（目的）'!G22/1000000,0)</f>
        <v>374</v>
      </c>
      <c r="H22" s="395">
        <f>ROUND('[2]資金収支計算書（目的）'!H22/1000000,0)</f>
        <v>346</v>
      </c>
      <c r="I22" s="352">
        <f>ROUND('[2]資金収支計算書（目的）'!I22/1000000,0)</f>
        <v>16</v>
      </c>
      <c r="J22" s="452">
        <f>ROUND('[2]資金収支計算書（目的）'!J22/1000000,0)-1</f>
        <v>12</v>
      </c>
      <c r="K22" s="311" t="b">
        <f t="shared" si="2"/>
        <v>1</v>
      </c>
    </row>
    <row r="23" spans="1:11" ht="13.5" customHeight="1" x14ac:dyDescent="0.15">
      <c r="A23" s="341"/>
      <c r="B23" s="342" t="s">
        <v>260</v>
      </c>
      <c r="C23" s="342"/>
      <c r="D23" s="342"/>
      <c r="E23" s="342"/>
      <c r="F23" s="342"/>
      <c r="G23" s="343">
        <f>SUM(G24:G25)</f>
        <v>0</v>
      </c>
      <c r="H23" s="395">
        <f t="shared" ref="H23:J23" si="6">SUM(H24:H25)</f>
        <v>0</v>
      </c>
      <c r="I23" s="352">
        <f t="shared" si="6"/>
        <v>0</v>
      </c>
      <c r="J23" s="353">
        <f t="shared" si="6"/>
        <v>0</v>
      </c>
      <c r="K23" s="311" t="b">
        <f t="shared" si="2"/>
        <v>1</v>
      </c>
    </row>
    <row r="24" spans="1:11" ht="13.5" customHeight="1" x14ac:dyDescent="0.15">
      <c r="A24" s="347"/>
      <c r="B24" s="348"/>
      <c r="C24" s="348" t="s">
        <v>262</v>
      </c>
      <c r="D24" s="348"/>
      <c r="E24" s="348"/>
      <c r="F24" s="348"/>
      <c r="G24" s="343" t="s">
        <v>379</v>
      </c>
      <c r="H24" s="395" t="s">
        <v>11</v>
      </c>
      <c r="I24" s="352" t="s">
        <v>11</v>
      </c>
      <c r="J24" s="353" t="s">
        <v>11</v>
      </c>
    </row>
    <row r="25" spans="1:11" ht="13.5" customHeight="1" x14ac:dyDescent="0.15">
      <c r="A25" s="347"/>
      <c r="B25" s="348"/>
      <c r="C25" s="348" t="s">
        <v>239</v>
      </c>
      <c r="D25" s="348"/>
      <c r="E25" s="348"/>
      <c r="F25" s="348"/>
      <c r="G25" s="343" t="s">
        <v>379</v>
      </c>
      <c r="H25" s="395">
        <f>ROUND('[2]資金収支計算書（目的）'!H25/1000000,0)</f>
        <v>0</v>
      </c>
      <c r="I25" s="352" t="s">
        <v>11</v>
      </c>
      <c r="J25" s="353" t="s">
        <v>11</v>
      </c>
    </row>
    <row r="26" spans="1:11" ht="13.5" customHeight="1" x14ac:dyDescent="0.15">
      <c r="A26" s="363"/>
      <c r="B26" s="364" t="s">
        <v>265</v>
      </c>
      <c r="C26" s="364"/>
      <c r="D26" s="364"/>
      <c r="E26" s="364"/>
      <c r="F26" s="364"/>
      <c r="G26" s="453">
        <f>ROUND('[2]資金収支計算書（目的）'!G26/1000000,0)</f>
        <v>1</v>
      </c>
      <c r="H26" s="454">
        <f>ROUND('[2]資金収支計算書（目的）'!H26/1000000,0)+1</f>
        <v>1</v>
      </c>
      <c r="I26" s="352">
        <f>ROUND('[2]資金収支計算書（目的）'!I26/1000000,0)</f>
        <v>0</v>
      </c>
      <c r="J26" s="353">
        <f>ROUND('[2]資金収支計算書（目的）'!J26/1000000,0)</f>
        <v>0</v>
      </c>
      <c r="K26" s="311" t="b">
        <f t="shared" si="2"/>
        <v>1</v>
      </c>
    </row>
    <row r="27" spans="1:11" ht="13.5" customHeight="1" x14ac:dyDescent="0.15">
      <c r="A27" s="455" t="s">
        <v>267</v>
      </c>
      <c r="B27" s="456"/>
      <c r="C27" s="456"/>
      <c r="D27" s="456"/>
      <c r="E27" s="456"/>
      <c r="F27" s="456"/>
      <c r="G27" s="457">
        <f>G34-G28</f>
        <v>-567</v>
      </c>
      <c r="H27" s="458">
        <f>H34-H28</f>
        <v>-558</v>
      </c>
      <c r="I27" s="406">
        <f t="shared" ref="I27:J27" si="7">I34-I28</f>
        <v>-4</v>
      </c>
      <c r="J27" s="407">
        <f t="shared" si="7"/>
        <v>-5</v>
      </c>
      <c r="K27" s="311" t="b">
        <f t="shared" si="2"/>
        <v>1</v>
      </c>
    </row>
    <row r="28" spans="1:11" ht="13.5" customHeight="1" x14ac:dyDescent="0.15">
      <c r="A28" s="347"/>
      <c r="B28" s="348" t="s">
        <v>269</v>
      </c>
      <c r="C28" s="348"/>
      <c r="D28" s="348"/>
      <c r="E28" s="348"/>
      <c r="F28" s="348"/>
      <c r="G28" s="343">
        <f>SUM(G29:G33)</f>
        <v>669</v>
      </c>
      <c r="H28" s="395">
        <f t="shared" ref="H28:J28" si="8">SUM(H29:H33)</f>
        <v>660</v>
      </c>
      <c r="I28" s="352">
        <f t="shared" si="8"/>
        <v>4</v>
      </c>
      <c r="J28" s="353">
        <f t="shared" si="8"/>
        <v>5</v>
      </c>
      <c r="K28" s="311" t="b">
        <f t="shared" si="2"/>
        <v>1</v>
      </c>
    </row>
    <row r="29" spans="1:11" ht="13.5" customHeight="1" x14ac:dyDescent="0.15">
      <c r="A29" s="347"/>
      <c r="B29" s="348"/>
      <c r="C29" s="348" t="s">
        <v>271</v>
      </c>
      <c r="D29" s="348"/>
      <c r="E29" s="348"/>
      <c r="F29" s="348"/>
      <c r="G29" s="343">
        <f>ROUND('[2]資金収支計算書（目的）'!G29/1000000,0)</f>
        <v>163</v>
      </c>
      <c r="H29" s="395">
        <f>ROUND('[2]資金収支計算書（目的）'!H29/1000000,0)</f>
        <v>163</v>
      </c>
      <c r="I29" s="352" t="s">
        <v>379</v>
      </c>
      <c r="J29" s="353" t="s">
        <v>379</v>
      </c>
      <c r="K29" s="311" t="b">
        <f t="shared" si="2"/>
        <v>1</v>
      </c>
    </row>
    <row r="30" spans="1:11" ht="13.5" customHeight="1" x14ac:dyDescent="0.15">
      <c r="A30" s="347"/>
      <c r="B30" s="348"/>
      <c r="C30" s="348" t="s">
        <v>273</v>
      </c>
      <c r="D30" s="348"/>
      <c r="E30" s="348"/>
      <c r="F30" s="348"/>
      <c r="G30" s="343">
        <f>ROUND('[2]資金収支計算書（目的）'!G30/1000000,0)</f>
        <v>506</v>
      </c>
      <c r="H30" s="396">
        <f>ROUND('[2]資金収支計算書（目的）'!H30/1000000,0)+1</f>
        <v>497</v>
      </c>
      <c r="I30" s="352">
        <f>ROUND('[2]資金収支計算書（目的）'!I30/1000000,0)</f>
        <v>4</v>
      </c>
      <c r="J30" s="353">
        <f>ROUND('[2]資金収支計算書（目的）'!J30/1000000,0)</f>
        <v>5</v>
      </c>
      <c r="K30" s="311" t="b">
        <f t="shared" si="2"/>
        <v>1</v>
      </c>
    </row>
    <row r="31" spans="1:11" ht="13.5" customHeight="1" x14ac:dyDescent="0.15">
      <c r="A31" s="347"/>
      <c r="B31" s="348"/>
      <c r="C31" s="348" t="s">
        <v>275</v>
      </c>
      <c r="D31" s="348"/>
      <c r="E31" s="348"/>
      <c r="F31" s="348"/>
      <c r="G31" s="343" t="s">
        <v>11</v>
      </c>
      <c r="H31" s="395" t="s">
        <v>11</v>
      </c>
      <c r="I31" s="352" t="s">
        <v>11</v>
      </c>
      <c r="J31" s="353" t="s">
        <v>11</v>
      </c>
    </row>
    <row r="32" spans="1:11" ht="13.5" customHeight="1" x14ac:dyDescent="0.15">
      <c r="A32" s="347"/>
      <c r="B32" s="348"/>
      <c r="C32" s="348" t="s">
        <v>277</v>
      </c>
      <c r="D32" s="348"/>
      <c r="E32" s="348"/>
      <c r="F32" s="348"/>
      <c r="G32" s="343" t="s">
        <v>11</v>
      </c>
      <c r="H32" s="395" t="s">
        <v>11</v>
      </c>
      <c r="I32" s="352" t="s">
        <v>11</v>
      </c>
      <c r="J32" s="353" t="s">
        <v>11</v>
      </c>
    </row>
    <row r="33" spans="1:11" ht="13.5" customHeight="1" x14ac:dyDescent="0.15">
      <c r="A33" s="347"/>
      <c r="B33" s="348"/>
      <c r="C33" s="348" t="s">
        <v>239</v>
      </c>
      <c r="D33" s="348"/>
      <c r="E33" s="348"/>
      <c r="F33" s="348"/>
      <c r="G33" s="343" t="s">
        <v>11</v>
      </c>
      <c r="H33" s="395" t="s">
        <v>11</v>
      </c>
      <c r="I33" s="352" t="s">
        <v>11</v>
      </c>
      <c r="J33" s="353" t="s">
        <v>11</v>
      </c>
    </row>
    <row r="34" spans="1:11" ht="13.5" customHeight="1" x14ac:dyDescent="0.15">
      <c r="A34" s="347"/>
      <c r="B34" s="348" t="s">
        <v>280</v>
      </c>
      <c r="C34" s="348"/>
      <c r="D34" s="348"/>
      <c r="E34" s="348"/>
      <c r="F34" s="348"/>
      <c r="G34" s="343">
        <f>SUM(G35:G39)</f>
        <v>102</v>
      </c>
      <c r="H34" s="395">
        <f t="shared" ref="H34:J34" si="9">SUM(H35:H39)</f>
        <v>102</v>
      </c>
      <c r="I34" s="352">
        <f t="shared" si="9"/>
        <v>0</v>
      </c>
      <c r="J34" s="353">
        <f t="shared" si="9"/>
        <v>0</v>
      </c>
      <c r="K34" s="311" t="b">
        <f t="shared" si="2"/>
        <v>1</v>
      </c>
    </row>
    <row r="35" spans="1:11" ht="13.5" customHeight="1" x14ac:dyDescent="0.15">
      <c r="A35" s="347"/>
      <c r="B35" s="348"/>
      <c r="C35" s="348" t="s">
        <v>254</v>
      </c>
      <c r="D35" s="348"/>
      <c r="E35" s="348"/>
      <c r="F35" s="348"/>
      <c r="G35" s="343">
        <f>ROUND('[2]資金収支計算書（目的）'!G35/1000000,0)</f>
        <v>0</v>
      </c>
      <c r="H35" s="395" t="s">
        <v>379</v>
      </c>
      <c r="I35" s="352">
        <f>ROUND('[2]資金収支計算書（目的）'!I35/1000000,0)</f>
        <v>0</v>
      </c>
      <c r="J35" s="353" t="s">
        <v>379</v>
      </c>
      <c r="K35" s="311" t="b">
        <f t="shared" si="2"/>
        <v>1</v>
      </c>
    </row>
    <row r="36" spans="1:11" ht="13.5" customHeight="1" x14ac:dyDescent="0.15">
      <c r="A36" s="347"/>
      <c r="B36" s="348"/>
      <c r="C36" s="348" t="s">
        <v>283</v>
      </c>
      <c r="D36" s="348"/>
      <c r="E36" s="348"/>
      <c r="F36" s="348"/>
      <c r="G36" s="343" t="s">
        <v>11</v>
      </c>
      <c r="H36" s="395" t="s">
        <v>11</v>
      </c>
      <c r="I36" s="352" t="s">
        <v>11</v>
      </c>
      <c r="J36" s="353" t="s">
        <v>11</v>
      </c>
    </row>
    <row r="37" spans="1:11" ht="13.5" customHeight="1" x14ac:dyDescent="0.15">
      <c r="A37" s="347"/>
      <c r="B37" s="348"/>
      <c r="C37" s="348" t="s">
        <v>285</v>
      </c>
      <c r="D37" s="348"/>
      <c r="E37" s="348"/>
      <c r="F37" s="348"/>
      <c r="G37" s="343" t="s">
        <v>11</v>
      </c>
      <c r="H37" s="395" t="s">
        <v>11</v>
      </c>
      <c r="I37" s="352" t="s">
        <v>11</v>
      </c>
      <c r="J37" s="353" t="s">
        <v>11</v>
      </c>
    </row>
    <row r="38" spans="1:11" ht="13.5" customHeight="1" x14ac:dyDescent="0.15">
      <c r="A38" s="347"/>
      <c r="B38" s="348"/>
      <c r="C38" s="348" t="s">
        <v>287</v>
      </c>
      <c r="D38" s="348"/>
      <c r="E38" s="348"/>
      <c r="F38" s="348"/>
      <c r="G38" s="343">
        <f>ROUND('[2]資金収支計算書（目的）'!G38/1000000,0)</f>
        <v>1</v>
      </c>
      <c r="H38" s="395">
        <f>ROUND('[2]資金収支計算書（目的）'!H38/1000000,0)</f>
        <v>1</v>
      </c>
      <c r="I38" s="352" t="s">
        <v>379</v>
      </c>
      <c r="J38" s="353" t="s">
        <v>379</v>
      </c>
      <c r="K38" s="311" t="b">
        <f t="shared" si="2"/>
        <v>1</v>
      </c>
    </row>
    <row r="39" spans="1:11" ht="13.5" customHeight="1" x14ac:dyDescent="0.15">
      <c r="A39" s="400"/>
      <c r="B39" s="401"/>
      <c r="C39" s="401" t="s">
        <v>258</v>
      </c>
      <c r="D39" s="401"/>
      <c r="E39" s="401"/>
      <c r="F39" s="401"/>
      <c r="G39" s="459">
        <f>ROUND('[2]資金収支計算書（目的）'!G39/1000000,0)</f>
        <v>101</v>
      </c>
      <c r="H39" s="403">
        <f>ROUND('[2]資金収支計算書（目的）'!H39/1000000,0)</f>
        <v>101</v>
      </c>
      <c r="I39" s="404" t="s">
        <v>379</v>
      </c>
      <c r="J39" s="405" t="s">
        <v>379</v>
      </c>
      <c r="K39" s="311" t="b">
        <f t="shared" si="2"/>
        <v>1</v>
      </c>
    </row>
    <row r="40" spans="1:11" ht="13.5" customHeight="1" x14ac:dyDescent="0.15">
      <c r="A40" s="371" t="s">
        <v>290</v>
      </c>
      <c r="B40" s="372"/>
      <c r="C40" s="372"/>
      <c r="D40" s="372"/>
      <c r="E40" s="372"/>
      <c r="F40" s="372"/>
      <c r="G40" s="343">
        <f>G44-G41</f>
        <v>-118</v>
      </c>
      <c r="H40" s="394">
        <f>H44-H41</f>
        <v>-118</v>
      </c>
      <c r="I40" s="406">
        <f t="shared" ref="I40:J40" si="10">I44-I41</f>
        <v>0</v>
      </c>
      <c r="J40" s="407">
        <f t="shared" si="10"/>
        <v>0</v>
      </c>
      <c r="K40" s="311" t="b">
        <f t="shared" si="2"/>
        <v>1</v>
      </c>
    </row>
    <row r="41" spans="1:11" ht="13.5" customHeight="1" x14ac:dyDescent="0.15">
      <c r="A41" s="347"/>
      <c r="B41" s="348" t="s">
        <v>292</v>
      </c>
      <c r="C41" s="348"/>
      <c r="D41" s="348"/>
      <c r="E41" s="348"/>
      <c r="F41" s="348"/>
      <c r="G41" s="343">
        <f>SUM(G42:G43)</f>
        <v>289</v>
      </c>
      <c r="H41" s="395">
        <f t="shared" ref="H41:J41" si="11">SUM(H42:H43)</f>
        <v>289</v>
      </c>
      <c r="I41" s="352">
        <f t="shared" si="11"/>
        <v>0</v>
      </c>
      <c r="J41" s="353">
        <f t="shared" si="11"/>
        <v>0</v>
      </c>
      <c r="K41" s="311" t="b">
        <f t="shared" si="2"/>
        <v>1</v>
      </c>
    </row>
    <row r="42" spans="1:11" ht="13.5" customHeight="1" x14ac:dyDescent="0.15">
      <c r="A42" s="347"/>
      <c r="B42" s="348"/>
      <c r="C42" s="348" t="s">
        <v>400</v>
      </c>
      <c r="D42" s="348"/>
      <c r="E42" s="348"/>
      <c r="F42" s="348"/>
      <c r="G42" s="343">
        <f>ROUND('[2]資金収支計算書（目的）'!G42/1000000,0)</f>
        <v>289</v>
      </c>
      <c r="H42" s="395">
        <f>ROUND('[2]資金収支計算書（目的）'!H42/1000000,0)</f>
        <v>289</v>
      </c>
      <c r="I42" s="352" t="s">
        <v>379</v>
      </c>
      <c r="J42" s="353" t="s">
        <v>379</v>
      </c>
      <c r="K42" s="311" t="b">
        <f t="shared" si="2"/>
        <v>1</v>
      </c>
    </row>
    <row r="43" spans="1:11" ht="13.5" customHeight="1" x14ac:dyDescent="0.15">
      <c r="A43" s="347"/>
      <c r="B43" s="348"/>
      <c r="C43" s="348" t="s">
        <v>239</v>
      </c>
      <c r="D43" s="348"/>
      <c r="E43" s="348"/>
      <c r="F43" s="348"/>
      <c r="G43" s="343" t="s">
        <v>11</v>
      </c>
      <c r="H43" s="395" t="s">
        <v>11</v>
      </c>
      <c r="I43" s="352" t="s">
        <v>11</v>
      </c>
      <c r="J43" s="353" t="s">
        <v>11</v>
      </c>
    </row>
    <row r="44" spans="1:11" ht="13.5" customHeight="1" x14ac:dyDescent="0.15">
      <c r="A44" s="347"/>
      <c r="B44" s="348" t="s">
        <v>296</v>
      </c>
      <c r="C44" s="348"/>
      <c r="D44" s="348"/>
      <c r="E44" s="348"/>
      <c r="F44" s="348"/>
      <c r="G44" s="343">
        <f>SUM(G45:G46)</f>
        <v>171</v>
      </c>
      <c r="H44" s="395">
        <f t="shared" ref="H44:J44" si="12">SUM(H45:H46)</f>
        <v>171</v>
      </c>
      <c r="I44" s="352">
        <f t="shared" si="12"/>
        <v>0</v>
      </c>
      <c r="J44" s="353">
        <f t="shared" si="12"/>
        <v>0</v>
      </c>
      <c r="K44" s="311" t="b">
        <f t="shared" si="2"/>
        <v>1</v>
      </c>
    </row>
    <row r="45" spans="1:11" ht="13.5" customHeight="1" x14ac:dyDescent="0.15">
      <c r="A45" s="347"/>
      <c r="B45" s="348"/>
      <c r="C45" s="348" t="s">
        <v>401</v>
      </c>
      <c r="D45" s="348"/>
      <c r="E45" s="348"/>
      <c r="F45" s="348"/>
      <c r="G45" s="343" t="s">
        <v>379</v>
      </c>
      <c r="H45" s="395">
        <f>ROUND('[2]資金収支計算書（目的）'!H45/1000000,0)</f>
        <v>0</v>
      </c>
      <c r="I45" s="352" t="s">
        <v>379</v>
      </c>
      <c r="J45" s="353" t="s">
        <v>379</v>
      </c>
    </row>
    <row r="46" spans="1:11" ht="13.5" customHeight="1" x14ac:dyDescent="0.15">
      <c r="A46" s="363"/>
      <c r="B46" s="364"/>
      <c r="C46" s="364" t="s">
        <v>258</v>
      </c>
      <c r="D46" s="364"/>
      <c r="E46" s="364"/>
      <c r="F46" s="364"/>
      <c r="G46" s="453">
        <f>ROUND('[2]資金収支計算書（目的）'!G46/1000000,0)</f>
        <v>171</v>
      </c>
      <c r="H46" s="460">
        <f>ROUND('[2]資金収支計算書（目的）'!H46/1000000,0)</f>
        <v>171</v>
      </c>
      <c r="I46" s="404" t="s">
        <v>379</v>
      </c>
      <c r="J46" s="405" t="s">
        <v>379</v>
      </c>
      <c r="K46" s="311" t="b">
        <f t="shared" si="2"/>
        <v>1</v>
      </c>
    </row>
    <row r="47" spans="1:11" ht="13.5" customHeight="1" x14ac:dyDescent="0.15">
      <c r="A47" s="455" t="s">
        <v>300</v>
      </c>
      <c r="B47" s="456"/>
      <c r="C47" s="456"/>
      <c r="D47" s="456"/>
      <c r="E47" s="456"/>
      <c r="F47" s="456"/>
      <c r="G47" s="457">
        <f>G6+G27+G40</f>
        <v>-56</v>
      </c>
      <c r="H47" s="458">
        <f t="shared" ref="H47:J47" si="13">H6+H27+H40</f>
        <v>-84</v>
      </c>
      <c r="I47" s="406">
        <f t="shared" si="13"/>
        <v>19</v>
      </c>
      <c r="J47" s="407">
        <f t="shared" si="13"/>
        <v>9</v>
      </c>
      <c r="K47" s="311" t="b">
        <f t="shared" si="2"/>
        <v>1</v>
      </c>
    </row>
    <row r="48" spans="1:11" ht="13.5" customHeight="1" x14ac:dyDescent="0.15">
      <c r="A48" s="347" t="s">
        <v>302</v>
      </c>
      <c r="B48" s="348"/>
      <c r="C48" s="348"/>
      <c r="D48" s="348"/>
      <c r="E48" s="348"/>
      <c r="F48" s="348"/>
      <c r="G48" s="343">
        <f>ROUND('[2]資金収支計算書（目的）'!G48/1000000,0)</f>
        <v>288</v>
      </c>
      <c r="H48" s="395">
        <f>ROUND('[2]資金収支計算書（目的）'!H48/1000000,0)</f>
        <v>235</v>
      </c>
      <c r="I48" s="352">
        <f>ROUND('[2]資金収支計算書（目的）'!I48/1000000,0)</f>
        <v>25</v>
      </c>
      <c r="J48" s="353">
        <f>ROUND('[2]資金収支計算書（目的）'!J48/1000000,0)</f>
        <v>28</v>
      </c>
      <c r="K48" s="311" t="b">
        <f t="shared" si="2"/>
        <v>1</v>
      </c>
    </row>
    <row r="49" spans="1:11" ht="13.5" customHeight="1" x14ac:dyDescent="0.15">
      <c r="A49" s="347" t="s">
        <v>220</v>
      </c>
      <c r="B49" s="348"/>
      <c r="C49" s="348"/>
      <c r="D49" s="348"/>
      <c r="E49" s="348"/>
      <c r="F49" s="348"/>
      <c r="G49" s="354"/>
      <c r="H49" s="461"/>
      <c r="I49" s="356"/>
      <c r="J49" s="357"/>
      <c r="K49" s="311" t="b">
        <f t="shared" si="2"/>
        <v>1</v>
      </c>
    </row>
    <row r="50" spans="1:11" ht="13.5" customHeight="1" x14ac:dyDescent="0.15">
      <c r="A50" s="400" t="s">
        <v>304</v>
      </c>
      <c r="B50" s="401"/>
      <c r="C50" s="401"/>
      <c r="D50" s="401"/>
      <c r="E50" s="401"/>
      <c r="F50" s="401"/>
      <c r="G50" s="459">
        <f>G48+G47</f>
        <v>232</v>
      </c>
      <c r="H50" s="403">
        <f t="shared" ref="H50:J50" si="14">H48+H47</f>
        <v>151</v>
      </c>
      <c r="I50" s="462">
        <f t="shared" si="14"/>
        <v>44</v>
      </c>
      <c r="J50" s="463">
        <f t="shared" si="14"/>
        <v>37</v>
      </c>
      <c r="K50" s="311" t="b">
        <f t="shared" si="2"/>
        <v>1</v>
      </c>
    </row>
    <row r="51" spans="1:11" ht="13.5" customHeight="1" x14ac:dyDescent="0.15">
      <c r="A51" s="371" t="s">
        <v>306</v>
      </c>
      <c r="B51" s="372"/>
      <c r="C51" s="372"/>
      <c r="D51" s="372"/>
      <c r="E51" s="372"/>
      <c r="F51" s="372"/>
      <c r="G51" s="343">
        <f>ROUND('[2]資金収支計算書（目的）'!G51/1000000,0)</f>
        <v>6</v>
      </c>
      <c r="H51" s="394">
        <f>ROUND('[2]資金収支計算書（目的）'!H51/1000000,0)</f>
        <v>1</v>
      </c>
      <c r="I51" s="345">
        <f>ROUND('[2]資金収支計算書（目的）'!I51/1000000,0)</f>
        <v>1</v>
      </c>
      <c r="J51" s="464">
        <f>ROUND('[2]資金収支計算書（目的）'!J51/1000000,0)-1</f>
        <v>4</v>
      </c>
      <c r="K51" s="311" t="b">
        <f t="shared" si="2"/>
        <v>1</v>
      </c>
    </row>
    <row r="52" spans="1:11" ht="13.5" customHeight="1" x14ac:dyDescent="0.15">
      <c r="A52" s="347" t="s">
        <v>308</v>
      </c>
      <c r="B52" s="348"/>
      <c r="C52" s="348"/>
      <c r="D52" s="348"/>
      <c r="E52" s="348"/>
      <c r="F52" s="348"/>
      <c r="G52" s="343">
        <f>ROUND('[2]資金収支計算書（目的）'!G52/1000000,0)</f>
        <v>-1</v>
      </c>
      <c r="H52" s="395">
        <f>ROUND('[2]資金収支計算書（目的）'!H52/1000000,0)</f>
        <v>0</v>
      </c>
      <c r="I52" s="352">
        <f>ROUND('[2]資金収支計算書（目的）'!I52/1000000,0)</f>
        <v>0</v>
      </c>
      <c r="J52" s="353">
        <f>ROUND('[2]資金収支計算書（目的）'!J52/1000000,0)</f>
        <v>-1</v>
      </c>
      <c r="K52" s="311" t="b">
        <f t="shared" si="2"/>
        <v>1</v>
      </c>
    </row>
    <row r="53" spans="1:11" ht="13.5" customHeight="1" x14ac:dyDescent="0.15">
      <c r="A53" s="347" t="s">
        <v>310</v>
      </c>
      <c r="B53" s="348"/>
      <c r="C53" s="348"/>
      <c r="D53" s="348"/>
      <c r="E53" s="348"/>
      <c r="F53" s="348"/>
      <c r="G53" s="343">
        <f>G51+G52</f>
        <v>5</v>
      </c>
      <c r="H53" s="395">
        <f t="shared" ref="H53:J53" si="15">H51+H52</f>
        <v>1</v>
      </c>
      <c r="I53" s="352">
        <f t="shared" si="15"/>
        <v>1</v>
      </c>
      <c r="J53" s="353">
        <f t="shared" si="15"/>
        <v>3</v>
      </c>
      <c r="K53" s="311" t="b">
        <f t="shared" si="2"/>
        <v>1</v>
      </c>
    </row>
    <row r="54" spans="1:11" ht="13.5" customHeight="1" thickBot="1" x14ac:dyDescent="0.2">
      <c r="A54" s="365" t="s">
        <v>312</v>
      </c>
      <c r="B54" s="366"/>
      <c r="C54" s="366"/>
      <c r="D54" s="366"/>
      <c r="E54" s="366"/>
      <c r="F54" s="366"/>
      <c r="G54" s="408">
        <f>G50+G53</f>
        <v>237</v>
      </c>
      <c r="H54" s="465">
        <f t="shared" ref="H54:J54" si="16">H50+H53</f>
        <v>152</v>
      </c>
      <c r="I54" s="410">
        <f t="shared" si="16"/>
        <v>45</v>
      </c>
      <c r="J54" s="411">
        <f t="shared" si="16"/>
        <v>40</v>
      </c>
      <c r="K54" s="311" t="b">
        <f t="shared" si="2"/>
        <v>1</v>
      </c>
    </row>
  </sheetData>
  <mergeCells count="6">
    <mergeCell ref="A2:E5"/>
    <mergeCell ref="G2:G5"/>
    <mergeCell ref="H2:J2"/>
    <mergeCell ref="H3:H5"/>
    <mergeCell ref="I3:I5"/>
    <mergeCell ref="J3:J5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colBreaks count="2" manualBreakCount="2">
    <brk id="1" max="1048575" man="1"/>
    <brk id="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X97"/>
  <sheetViews>
    <sheetView view="pageBreakPreview" zoomScaleNormal="85" zoomScaleSheetLayoutView="100" workbookViewId="0">
      <pane xSplit="7" ySplit="6" topLeftCell="H7" activePane="bottomRight" state="frozen"/>
      <selection activeCell="H76" sqref="H76"/>
      <selection pane="topRight" activeCell="H76" sqref="H76"/>
      <selection pane="bottomLeft" activeCell="H76" sqref="H76"/>
      <selection pane="bottomRight" activeCell="H76" sqref="H76"/>
    </sheetView>
  </sheetViews>
  <sheetFormatPr defaultRowHeight="13.5" outlineLevelCol="1" x14ac:dyDescent="0.15"/>
  <cols>
    <col min="1" max="5" width="1.75" style="311" customWidth="1"/>
    <col min="6" max="6" width="16.625" style="311" customWidth="1"/>
    <col min="7" max="10" width="13.625" style="311" customWidth="1"/>
    <col min="11" max="11" width="13.625" style="311" hidden="1" customWidth="1" outlineLevel="1"/>
    <col min="12" max="12" width="7.625" style="311" hidden="1" customWidth="1" outlineLevel="1"/>
    <col min="13" max="13" width="4.625" style="311" hidden="1" customWidth="1" outlineLevel="1"/>
    <col min="14" max="14" width="13.625" style="311" customWidth="1" collapsed="1"/>
    <col min="15" max="15" width="13.625" style="311" customWidth="1"/>
    <col min="16" max="16" width="13.625" style="311" hidden="1" customWidth="1" outlineLevel="1"/>
    <col min="17" max="17" width="7.625" style="311" hidden="1" customWidth="1" outlineLevel="1"/>
    <col min="18" max="18" width="4.625" style="311" hidden="1" customWidth="1" outlineLevel="1"/>
    <col min="19" max="19" width="13.625" style="311" customWidth="1" collapsed="1"/>
    <col min="20" max="20" width="13.625" style="311" customWidth="1"/>
    <col min="21" max="21" width="13.625" style="311" hidden="1" customWidth="1" outlineLevel="1"/>
    <col min="22" max="22" width="7.625" style="311" hidden="1" customWidth="1" outlineLevel="1"/>
    <col min="23" max="23" width="4.625" style="311" hidden="1" customWidth="1" outlineLevel="1"/>
    <col min="24" max="24" width="9" style="311" collapsed="1"/>
    <col min="25" max="16384" width="9" style="311"/>
  </cols>
  <sheetData>
    <row r="1" spans="1:24" ht="16.5" customHeight="1" x14ac:dyDescent="0.15">
      <c r="A1" s="309" t="s">
        <v>368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</row>
    <row r="2" spans="1:24" ht="4.5" customHeight="1" x14ac:dyDescent="0.15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</row>
    <row r="3" spans="1:24" ht="14.25" customHeight="1" thickBot="1" x14ac:dyDescent="0.2">
      <c r="A3" s="312" t="s">
        <v>402</v>
      </c>
      <c r="B3" s="313"/>
      <c r="C3" s="313"/>
      <c r="D3" s="313"/>
      <c r="E3" s="313"/>
      <c r="T3" s="314" t="s">
        <v>403</v>
      </c>
    </row>
    <row r="4" spans="1:24" s="322" customFormat="1" ht="12" customHeight="1" x14ac:dyDescent="0.15">
      <c r="A4" s="315" t="s">
        <v>0</v>
      </c>
      <c r="B4" s="316"/>
      <c r="C4" s="316"/>
      <c r="D4" s="316"/>
      <c r="E4" s="316"/>
      <c r="F4" s="317"/>
      <c r="G4" s="318" t="s">
        <v>371</v>
      </c>
      <c r="H4" s="319" t="s">
        <v>404</v>
      </c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1"/>
      <c r="U4" s="419"/>
      <c r="V4" s="419"/>
      <c r="W4" s="419"/>
    </row>
    <row r="5" spans="1:24" s="322" customFormat="1" ht="11.25" customHeight="1" x14ac:dyDescent="0.15">
      <c r="A5" s="323"/>
      <c r="B5" s="324"/>
      <c r="C5" s="324"/>
      <c r="D5" s="324"/>
      <c r="E5" s="324"/>
      <c r="F5" s="325"/>
      <c r="G5" s="326"/>
      <c r="H5" s="466" t="s">
        <v>373</v>
      </c>
      <c r="I5" s="467"/>
      <c r="J5" s="467"/>
      <c r="K5" s="468"/>
      <c r="L5" s="469"/>
      <c r="M5" s="468"/>
      <c r="N5" s="467" t="s">
        <v>374</v>
      </c>
      <c r="O5" s="467"/>
      <c r="P5" s="468"/>
      <c r="Q5" s="469"/>
      <c r="R5" s="468"/>
      <c r="S5" s="467" t="s">
        <v>375</v>
      </c>
      <c r="T5" s="470"/>
      <c r="U5" s="468"/>
      <c r="V5" s="469"/>
      <c r="W5" s="468"/>
    </row>
    <row r="6" spans="1:24" s="322" customFormat="1" ht="11.25" customHeight="1" x14ac:dyDescent="0.15">
      <c r="A6" s="334"/>
      <c r="B6" s="335"/>
      <c r="C6" s="335"/>
      <c r="D6" s="335"/>
      <c r="E6" s="335"/>
      <c r="F6" s="336"/>
      <c r="G6" s="337"/>
      <c r="H6" s="471" t="s">
        <v>405</v>
      </c>
      <c r="I6" s="469" t="s">
        <v>406</v>
      </c>
      <c r="J6" s="468" t="s">
        <v>407</v>
      </c>
      <c r="K6" s="469" t="s">
        <v>408</v>
      </c>
      <c r="L6" s="472" t="s">
        <v>409</v>
      </c>
      <c r="M6" s="473"/>
      <c r="N6" s="468" t="s">
        <v>410</v>
      </c>
      <c r="O6" s="468" t="s">
        <v>411</v>
      </c>
      <c r="P6" s="469" t="s">
        <v>408</v>
      </c>
      <c r="Q6" s="472" t="s">
        <v>409</v>
      </c>
      <c r="R6" s="473"/>
      <c r="S6" s="469" t="s">
        <v>412</v>
      </c>
      <c r="T6" s="474" t="s">
        <v>413</v>
      </c>
      <c r="U6" s="469" t="s">
        <v>408</v>
      </c>
      <c r="V6" s="472" t="s">
        <v>409</v>
      </c>
      <c r="W6" s="473"/>
    </row>
    <row r="7" spans="1:24" s="322" customFormat="1" ht="12.75" customHeight="1" x14ac:dyDescent="0.15">
      <c r="A7" s="341" t="s">
        <v>2</v>
      </c>
      <c r="B7" s="342"/>
      <c r="C7" s="342"/>
      <c r="D7" s="342"/>
      <c r="E7" s="342"/>
      <c r="F7" s="342"/>
      <c r="G7" s="343">
        <f>SUM(G8,G66)</f>
        <v>12097</v>
      </c>
      <c r="H7" s="344">
        <f t="shared" ref="H7:U7" si="0">SUM(H8,H66)</f>
        <v>1146</v>
      </c>
      <c r="I7" s="345">
        <f t="shared" si="0"/>
        <v>9030</v>
      </c>
      <c r="J7" s="345">
        <f t="shared" si="0"/>
        <v>290</v>
      </c>
      <c r="K7" s="345">
        <f t="shared" si="0"/>
        <v>10466</v>
      </c>
      <c r="L7" s="345" t="b">
        <f>K7='貸借対照表（目的） (百万円単位)'!H8</f>
        <v>1</v>
      </c>
      <c r="M7" s="345">
        <f>K7-'貸借対照表（目的） (百万円単位)'!H8</f>
        <v>0</v>
      </c>
      <c r="N7" s="345">
        <f t="shared" si="0"/>
        <v>483</v>
      </c>
      <c r="O7" s="345">
        <f t="shared" si="0"/>
        <v>87</v>
      </c>
      <c r="P7" s="345">
        <f>SUM(P8,P66)</f>
        <v>570</v>
      </c>
      <c r="Q7" s="345" t="b">
        <f>P7='貸借対照表（目的） (百万円単位)'!I8</f>
        <v>1</v>
      </c>
      <c r="R7" s="345">
        <f>P7-'貸借対照表（目的） (百万円単位)'!I8</f>
        <v>0</v>
      </c>
      <c r="S7" s="345">
        <f t="shared" si="0"/>
        <v>1031</v>
      </c>
      <c r="T7" s="346">
        <f t="shared" si="0"/>
        <v>30</v>
      </c>
      <c r="U7" s="345">
        <f t="shared" si="0"/>
        <v>1061</v>
      </c>
      <c r="V7" s="345" t="b">
        <f>U7='貸借対照表（目的） (百万円単位)'!J8</f>
        <v>1</v>
      </c>
      <c r="W7" s="345">
        <f>U7-'貸借対照表（目的） (百万円単位)'!J8</f>
        <v>0</v>
      </c>
      <c r="X7" s="311" t="b">
        <f>G7=SUM(H7:J7,N7:O7,S7:T7)</f>
        <v>1</v>
      </c>
    </row>
    <row r="8" spans="1:24" s="322" customFormat="1" ht="12.75" customHeight="1" x14ac:dyDescent="0.15">
      <c r="A8" s="347"/>
      <c r="B8" s="348" t="s">
        <v>4</v>
      </c>
      <c r="C8" s="348"/>
      <c r="D8" s="348"/>
      <c r="E8" s="348"/>
      <c r="F8" s="348"/>
      <c r="G8" s="343">
        <f>SUM(G9,G50,G53)</f>
        <v>11828</v>
      </c>
      <c r="H8" s="349">
        <f t="shared" ref="H8:U8" si="1">SUM(H9,H50,H53)</f>
        <v>1120</v>
      </c>
      <c r="I8" s="345">
        <f t="shared" si="1"/>
        <v>8935</v>
      </c>
      <c r="J8" s="345">
        <f t="shared" si="1"/>
        <v>228</v>
      </c>
      <c r="K8" s="345">
        <f t="shared" si="1"/>
        <v>10283</v>
      </c>
      <c r="L8" s="345" t="b">
        <f>K8='貸借対照表（目的） (百万円単位)'!H9</f>
        <v>1</v>
      </c>
      <c r="M8" s="345">
        <f>K8-'貸借対照表（目的） (百万円単位)'!H9</f>
        <v>0</v>
      </c>
      <c r="N8" s="345">
        <f t="shared" si="1"/>
        <v>446</v>
      </c>
      <c r="O8" s="345">
        <f t="shared" si="1"/>
        <v>79</v>
      </c>
      <c r="P8" s="345">
        <f t="shared" si="1"/>
        <v>525</v>
      </c>
      <c r="Q8" s="345" t="b">
        <f>P8='貸借対照表（目的） (百万円単位)'!I9</f>
        <v>1</v>
      </c>
      <c r="R8" s="345">
        <f>P8-'貸借対照表（目的） (百万円単位)'!I9</f>
        <v>0</v>
      </c>
      <c r="S8" s="345">
        <f t="shared" si="1"/>
        <v>1020</v>
      </c>
      <c r="T8" s="346">
        <f t="shared" si="1"/>
        <v>0</v>
      </c>
      <c r="U8" s="345">
        <f t="shared" si="1"/>
        <v>1020</v>
      </c>
      <c r="V8" s="345" t="b">
        <f>U8='貸借対照表（目的） (百万円単位)'!J9</f>
        <v>1</v>
      </c>
      <c r="W8" s="345">
        <f>U8-'貸借対照表（目的） (百万円単位)'!J9</f>
        <v>0</v>
      </c>
      <c r="X8" s="311" t="b">
        <f t="shared" ref="X8:X68" si="2">G8=SUM(H8:J8,N8:O8,S8:T8)</f>
        <v>1</v>
      </c>
    </row>
    <row r="9" spans="1:24" s="322" customFormat="1" ht="12.75" customHeight="1" x14ac:dyDescent="0.15">
      <c r="A9" s="347"/>
      <c r="B9" s="348"/>
      <c r="C9" s="348" t="s">
        <v>6</v>
      </c>
      <c r="D9" s="348"/>
      <c r="E9" s="348"/>
      <c r="F9" s="348"/>
      <c r="G9" s="350">
        <f>SUM(G10,G34,G47:G49)</f>
        <v>7552</v>
      </c>
      <c r="H9" s="351">
        <f t="shared" ref="H9:S9" si="3">SUM(H10,H34,H47:H49)</f>
        <v>1120</v>
      </c>
      <c r="I9" s="352">
        <f t="shared" si="3"/>
        <v>5687</v>
      </c>
      <c r="J9" s="352">
        <f t="shared" si="3"/>
        <v>228</v>
      </c>
      <c r="K9" s="352">
        <f t="shared" si="3"/>
        <v>7035</v>
      </c>
      <c r="L9" s="352" t="b">
        <f>K9='貸借対照表（目的） (百万円単位)'!H10</f>
        <v>1</v>
      </c>
      <c r="M9" s="352">
        <f>K9-'貸借対照表（目的） (百万円単位)'!H10</f>
        <v>0</v>
      </c>
      <c r="N9" s="352">
        <f t="shared" si="3"/>
        <v>438</v>
      </c>
      <c r="O9" s="352">
        <f t="shared" si="3"/>
        <v>79</v>
      </c>
      <c r="P9" s="352">
        <f t="shared" si="3"/>
        <v>517</v>
      </c>
      <c r="Q9" s="352" t="b">
        <f>P9='貸借対照表（目的） (百万円単位)'!I10</f>
        <v>1</v>
      </c>
      <c r="R9" s="352">
        <f>P9-'貸借対照表（目的） (百万円単位)'!I10</f>
        <v>0</v>
      </c>
      <c r="S9" s="352">
        <f t="shared" si="3"/>
        <v>0</v>
      </c>
      <c r="T9" s="353">
        <f>SUM(T10,T34,T47:T49)</f>
        <v>0</v>
      </c>
      <c r="U9" s="352">
        <f t="shared" ref="U9" si="4">SUM(U10,U34,U47:U49)</f>
        <v>0</v>
      </c>
      <c r="V9" s="352" t="b">
        <f>U9='貸借対照表（目的） (百万円単位)'!J10</f>
        <v>1</v>
      </c>
      <c r="W9" s="352">
        <f>U9-'貸借対照表（目的） (百万円単位)'!J10</f>
        <v>0</v>
      </c>
      <c r="X9" s="311" t="b">
        <f t="shared" si="2"/>
        <v>1</v>
      </c>
    </row>
    <row r="10" spans="1:24" s="322" customFormat="1" ht="12.75" customHeight="1" x14ac:dyDescent="0.15">
      <c r="A10" s="347"/>
      <c r="B10" s="348"/>
      <c r="C10" s="348"/>
      <c r="D10" s="348" t="s">
        <v>8</v>
      </c>
      <c r="E10" s="348"/>
      <c r="F10" s="348"/>
      <c r="G10" s="343">
        <f>SUM(G11:G33)</f>
        <v>7550</v>
      </c>
      <c r="H10" s="349">
        <f>SUM(H11:H33)</f>
        <v>1119</v>
      </c>
      <c r="I10" s="352">
        <f t="shared" ref="I10:T10" si="5">SUM(I11:I33)</f>
        <v>5687</v>
      </c>
      <c r="J10" s="352">
        <f t="shared" si="5"/>
        <v>227</v>
      </c>
      <c r="K10" s="352">
        <f t="shared" si="5"/>
        <v>7033</v>
      </c>
      <c r="L10" s="352" t="b">
        <f>K10='貸借対照表（目的） (百万円単位)'!H11</f>
        <v>1</v>
      </c>
      <c r="M10" s="352">
        <f>K10-'貸借対照表（目的） (百万円単位)'!H11</f>
        <v>0</v>
      </c>
      <c r="N10" s="352">
        <f t="shared" si="5"/>
        <v>438</v>
      </c>
      <c r="O10" s="352">
        <f t="shared" si="5"/>
        <v>79</v>
      </c>
      <c r="P10" s="352">
        <f t="shared" si="5"/>
        <v>517</v>
      </c>
      <c r="Q10" s="352" t="b">
        <f>P10='貸借対照表（目的） (百万円単位)'!I11</f>
        <v>1</v>
      </c>
      <c r="R10" s="352">
        <f>P10-'貸借対照表（目的） (百万円単位)'!I11</f>
        <v>0</v>
      </c>
      <c r="S10" s="352">
        <f t="shared" si="5"/>
        <v>0</v>
      </c>
      <c r="T10" s="353">
        <f t="shared" si="5"/>
        <v>0</v>
      </c>
      <c r="U10" s="352">
        <f t="shared" ref="U10" si="6">SUM(U11:U33)</f>
        <v>0</v>
      </c>
      <c r="V10" s="352" t="b">
        <f>U10='貸借対照表（目的） (百万円単位)'!J11</f>
        <v>1</v>
      </c>
      <c r="W10" s="352">
        <f>U10-'貸借対照表（目的） (百万円単位)'!J11</f>
        <v>0</v>
      </c>
      <c r="X10" s="311" t="b">
        <f t="shared" si="2"/>
        <v>1</v>
      </c>
    </row>
    <row r="11" spans="1:24" s="322" customFormat="1" ht="12.75" customHeight="1" x14ac:dyDescent="0.15">
      <c r="A11" s="347"/>
      <c r="B11" s="348"/>
      <c r="C11" s="348"/>
      <c r="D11" s="348"/>
      <c r="E11" s="348" t="s">
        <v>10</v>
      </c>
      <c r="F11" s="348"/>
      <c r="G11" s="343">
        <f>ROUND('[2]貸借対照表（事業）'!G11/1000000,0)</f>
        <v>301</v>
      </c>
      <c r="H11" s="349">
        <f>ROUND('[2]貸借対照表（事業）'!H11/1000000,0)</f>
        <v>59</v>
      </c>
      <c r="I11" s="352">
        <f>ROUND('[2]貸借対照表（事業）'!I11/1000000,0)</f>
        <v>108</v>
      </c>
      <c r="J11" s="352">
        <f>ROUND('[2]貸借対照表（事業）'!J11/1000000,0)</f>
        <v>4</v>
      </c>
      <c r="K11" s="352">
        <f>SUM(H11:J11)</f>
        <v>171</v>
      </c>
      <c r="L11" s="352" t="b">
        <f>K11='貸借対照表（目的） (百万円単位)'!H12</f>
        <v>1</v>
      </c>
      <c r="M11" s="352">
        <f>K11-'貸借対照表（目的） (百万円単位)'!H12</f>
        <v>0</v>
      </c>
      <c r="N11" s="352">
        <f>ROUND('[2]貸借対照表（事業）'!K11/1000000,0)</f>
        <v>130</v>
      </c>
      <c r="O11" s="352" t="s">
        <v>379</v>
      </c>
      <c r="P11" s="352">
        <f>SUM(N11:O11)</f>
        <v>130</v>
      </c>
      <c r="Q11" s="352" t="b">
        <f>P11='貸借対照表（目的） (百万円単位)'!I12</f>
        <v>1</v>
      </c>
      <c r="R11" s="352">
        <f>P11-'貸借対照表（目的） (百万円単位)'!I12</f>
        <v>0</v>
      </c>
      <c r="S11" s="352" t="s">
        <v>379</v>
      </c>
      <c r="T11" s="353" t="s">
        <v>11</v>
      </c>
      <c r="U11" s="352"/>
      <c r="V11" s="352"/>
      <c r="W11" s="352"/>
      <c r="X11" s="311" t="b">
        <f t="shared" si="2"/>
        <v>1</v>
      </c>
    </row>
    <row r="12" spans="1:24" s="322" customFormat="1" ht="12.75" customHeight="1" x14ac:dyDescent="0.15">
      <c r="A12" s="341"/>
      <c r="B12" s="342"/>
      <c r="C12" s="342"/>
      <c r="D12" s="342"/>
      <c r="E12" s="342" t="s">
        <v>376</v>
      </c>
      <c r="F12" s="342"/>
      <c r="G12" s="354"/>
      <c r="H12" s="355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6"/>
      <c r="T12" s="357"/>
      <c r="U12" s="356"/>
      <c r="V12" s="356"/>
      <c r="W12" s="356"/>
      <c r="X12" s="311" t="b">
        <f t="shared" si="2"/>
        <v>1</v>
      </c>
    </row>
    <row r="13" spans="1:24" s="322" customFormat="1" ht="12.75" customHeight="1" x14ac:dyDescent="0.15">
      <c r="A13" s="347"/>
      <c r="B13" s="348"/>
      <c r="C13" s="348"/>
      <c r="D13" s="348"/>
      <c r="E13" s="348" t="s">
        <v>13</v>
      </c>
      <c r="F13" s="358"/>
      <c r="G13" s="343" t="s">
        <v>11</v>
      </c>
      <c r="H13" s="349" t="s">
        <v>11</v>
      </c>
      <c r="I13" s="352" t="s">
        <v>11</v>
      </c>
      <c r="J13" s="352" t="s">
        <v>11</v>
      </c>
      <c r="K13" s="352" t="s">
        <v>11</v>
      </c>
      <c r="L13" s="352"/>
      <c r="M13" s="352"/>
      <c r="N13" s="352" t="s">
        <v>11</v>
      </c>
      <c r="O13" s="352" t="s">
        <v>11</v>
      </c>
      <c r="P13" s="352" t="s">
        <v>11</v>
      </c>
      <c r="Q13" s="352"/>
      <c r="R13" s="352"/>
      <c r="S13" s="352" t="s">
        <v>11</v>
      </c>
      <c r="T13" s="353" t="s">
        <v>11</v>
      </c>
      <c r="U13" s="352" t="s">
        <v>11</v>
      </c>
      <c r="V13" s="352"/>
      <c r="W13" s="352"/>
      <c r="X13" s="311"/>
    </row>
    <row r="14" spans="1:24" s="322" customFormat="1" ht="12.75" customHeight="1" x14ac:dyDescent="0.15">
      <c r="A14" s="341"/>
      <c r="B14" s="342"/>
      <c r="C14" s="342"/>
      <c r="D14" s="342"/>
      <c r="E14" s="359" t="s">
        <v>377</v>
      </c>
      <c r="F14" s="342"/>
      <c r="G14" s="354"/>
      <c r="H14" s="355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6"/>
      <c r="T14" s="357"/>
      <c r="U14" s="356"/>
      <c r="V14" s="356"/>
      <c r="W14" s="356"/>
      <c r="X14" s="311" t="b">
        <f t="shared" si="2"/>
        <v>1</v>
      </c>
    </row>
    <row r="15" spans="1:24" s="322" customFormat="1" ht="12.75" customHeight="1" x14ac:dyDescent="0.15">
      <c r="A15" s="347"/>
      <c r="B15" s="348"/>
      <c r="C15" s="348"/>
      <c r="D15" s="348"/>
      <c r="E15" s="348" t="s">
        <v>15</v>
      </c>
      <c r="F15" s="348"/>
      <c r="G15" s="343">
        <f>ROUND('[2]貸借対照表（事業）'!G15/1000000,0)</f>
        <v>25807</v>
      </c>
      <c r="H15" s="349">
        <f>ROUND('[2]貸借対照表（事業）'!H15/1000000,0)</f>
        <v>1095</v>
      </c>
      <c r="I15" s="352">
        <f>ROUND('[2]貸借対照表（事業）'!I15/1000000,0)</f>
        <v>23677</v>
      </c>
      <c r="J15" s="352" t="s">
        <v>379</v>
      </c>
      <c r="K15" s="352">
        <f t="shared" ref="K15:K16" si="7">SUM(H15:J15)</f>
        <v>24772</v>
      </c>
      <c r="L15" s="352" t="b">
        <f>K15='貸借対照表（目的） (百万円単位)'!H16</f>
        <v>1</v>
      </c>
      <c r="M15" s="352">
        <f>K15-'貸借対照表（目的） (百万円単位)'!H16</f>
        <v>0</v>
      </c>
      <c r="N15" s="352">
        <f>ROUND('[2]貸借対照表（事業）'!K15/1000000,0)</f>
        <v>768</v>
      </c>
      <c r="O15" s="352">
        <f>ROUND('[2]貸借対照表（事業）'!L15/1000000,0)</f>
        <v>267</v>
      </c>
      <c r="P15" s="352">
        <f t="shared" ref="P15:P16" si="8">SUM(N15:O15)</f>
        <v>1035</v>
      </c>
      <c r="Q15" s="352" t="b">
        <f>P15='貸借対照表（目的） (百万円単位)'!I16</f>
        <v>1</v>
      </c>
      <c r="R15" s="352">
        <f>P15-'貸借対照表（目的） (百万円単位)'!I16</f>
        <v>0</v>
      </c>
      <c r="S15" s="352" t="s">
        <v>379</v>
      </c>
      <c r="T15" s="353" t="s">
        <v>11</v>
      </c>
      <c r="U15" s="352"/>
      <c r="V15" s="352"/>
      <c r="W15" s="352"/>
      <c r="X15" s="311" t="b">
        <f t="shared" si="2"/>
        <v>1</v>
      </c>
    </row>
    <row r="16" spans="1:24" s="322" customFormat="1" ht="12.75" customHeight="1" x14ac:dyDescent="0.15">
      <c r="A16" s="341"/>
      <c r="B16" s="342"/>
      <c r="C16" s="342"/>
      <c r="D16" s="342"/>
      <c r="E16" s="342" t="s">
        <v>17</v>
      </c>
      <c r="F16" s="342"/>
      <c r="G16" s="343">
        <f>ROUND('[2]貸借対照表（事業）'!G16/1000000,0)</f>
        <v>-19116</v>
      </c>
      <c r="H16" s="349">
        <f>ROUND('[2]貸借対照表（事業）'!H16/1000000,0)</f>
        <v>-144</v>
      </c>
      <c r="I16" s="374">
        <f>ROUND('[2]貸借対照表（事業）'!I16/1000000,0)-1</f>
        <v>-18324</v>
      </c>
      <c r="J16" s="352" t="s">
        <v>379</v>
      </c>
      <c r="K16" s="352">
        <f t="shared" si="7"/>
        <v>-18468</v>
      </c>
      <c r="L16" s="352" t="b">
        <f>K16='貸借対照表（目的） (百万円単位)'!H17</f>
        <v>1</v>
      </c>
      <c r="M16" s="352">
        <f>K16-'貸借対照表（目的） (百万円単位)'!H17</f>
        <v>0</v>
      </c>
      <c r="N16" s="399">
        <f>ROUND('[2]貸借対照表（事業）'!K16/1000000,0)+1</f>
        <v>-460</v>
      </c>
      <c r="O16" s="352">
        <f>ROUND('[2]貸借対照表（事業）'!L16/1000000,0)</f>
        <v>-188</v>
      </c>
      <c r="P16" s="352">
        <f t="shared" si="8"/>
        <v>-648</v>
      </c>
      <c r="Q16" s="352" t="b">
        <f>P16='貸借対照表（目的） (百万円単位)'!I17</f>
        <v>1</v>
      </c>
      <c r="R16" s="352">
        <f>P16-'貸借対照表（目的） (百万円単位)'!I17</f>
        <v>0</v>
      </c>
      <c r="S16" s="352" t="s">
        <v>379</v>
      </c>
      <c r="T16" s="353" t="s">
        <v>11</v>
      </c>
      <c r="U16" s="352"/>
      <c r="V16" s="352"/>
      <c r="W16" s="352"/>
      <c r="X16" s="311" t="b">
        <f t="shared" si="2"/>
        <v>1</v>
      </c>
    </row>
    <row r="17" spans="1:24" s="322" customFormat="1" ht="12.75" customHeight="1" x14ac:dyDescent="0.15">
      <c r="A17" s="347"/>
      <c r="B17" s="348"/>
      <c r="C17" s="348"/>
      <c r="D17" s="348"/>
      <c r="E17" s="348" t="s">
        <v>378</v>
      </c>
      <c r="F17" s="358"/>
      <c r="G17" s="354"/>
      <c r="H17" s="355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6"/>
      <c r="T17" s="357"/>
      <c r="U17" s="356"/>
      <c r="V17" s="356"/>
      <c r="W17" s="356"/>
      <c r="X17" s="311" t="b">
        <f t="shared" si="2"/>
        <v>1</v>
      </c>
    </row>
    <row r="18" spans="1:24" s="322" customFormat="1" ht="12.75" customHeight="1" x14ac:dyDescent="0.15">
      <c r="A18" s="347"/>
      <c r="B18" s="348"/>
      <c r="C18" s="348"/>
      <c r="D18" s="348"/>
      <c r="E18" s="348" t="s">
        <v>19</v>
      </c>
      <c r="F18" s="348"/>
      <c r="G18" s="343">
        <f>ROUND('[2]貸借対照表（事業）'!G18/1000000,0)</f>
        <v>1674</v>
      </c>
      <c r="H18" s="349">
        <f>ROUND('[2]貸借対照表（事業）'!H18/1000000,0)</f>
        <v>157</v>
      </c>
      <c r="I18" s="374">
        <f>ROUND('[2]貸借対照表（事業）'!I18/1000000,0)-1</f>
        <v>1164</v>
      </c>
      <c r="J18" s="352">
        <f>ROUND('[2]貸借対照表（事業）'!J18/1000000,0)</f>
        <v>353</v>
      </c>
      <c r="K18" s="352">
        <f t="shared" ref="K18:K19" si="9">SUM(H18:J18)</f>
        <v>1674</v>
      </c>
      <c r="L18" s="352" t="b">
        <f>K18='貸借対照表（目的） (百万円単位)'!H19</f>
        <v>1</v>
      </c>
      <c r="M18" s="352">
        <f>K18-'貸借対照表（目的） (百万円単位)'!H19</f>
        <v>0</v>
      </c>
      <c r="N18" s="352" t="s">
        <v>379</v>
      </c>
      <c r="O18" s="352" t="s">
        <v>379</v>
      </c>
      <c r="P18" s="352"/>
      <c r="Q18" s="352"/>
      <c r="R18" s="352"/>
      <c r="S18" s="352" t="s">
        <v>379</v>
      </c>
      <c r="T18" s="353" t="s">
        <v>11</v>
      </c>
      <c r="U18" s="352"/>
      <c r="V18" s="352"/>
      <c r="W18" s="352"/>
      <c r="X18" s="311" t="b">
        <f t="shared" si="2"/>
        <v>1</v>
      </c>
    </row>
    <row r="19" spans="1:24" s="322" customFormat="1" ht="12.75" customHeight="1" x14ac:dyDescent="0.15">
      <c r="A19" s="341"/>
      <c r="B19" s="342"/>
      <c r="C19" s="342"/>
      <c r="D19" s="342"/>
      <c r="E19" s="359" t="s">
        <v>21</v>
      </c>
      <c r="F19" s="342"/>
      <c r="G19" s="343">
        <f>ROUND('[2]貸借対照表（事業）'!G19/1000000,0)</f>
        <v>-1116</v>
      </c>
      <c r="H19" s="360">
        <f>ROUND('[2]貸借対照表（事業）'!H19/1000000,0)-1</f>
        <v>-48</v>
      </c>
      <c r="I19" s="352">
        <f>ROUND('[2]貸借対照表（事業）'!I19/1000000,0)</f>
        <v>-938</v>
      </c>
      <c r="J19" s="352">
        <f>ROUND('[2]貸借対照表（事業）'!J19/1000000,0)</f>
        <v>-130</v>
      </c>
      <c r="K19" s="352">
        <f t="shared" si="9"/>
        <v>-1116</v>
      </c>
      <c r="L19" s="352" t="b">
        <f>K19='貸借対照表（目的） (百万円単位)'!H20</f>
        <v>1</v>
      </c>
      <c r="M19" s="352">
        <f>K19-'貸借対照表（目的） (百万円単位)'!H20</f>
        <v>0</v>
      </c>
      <c r="N19" s="352" t="s">
        <v>379</v>
      </c>
      <c r="O19" s="352" t="s">
        <v>379</v>
      </c>
      <c r="P19" s="352"/>
      <c r="Q19" s="352"/>
      <c r="R19" s="352"/>
      <c r="S19" s="352" t="s">
        <v>379</v>
      </c>
      <c r="T19" s="353" t="s">
        <v>11</v>
      </c>
      <c r="U19" s="352"/>
      <c r="V19" s="352"/>
      <c r="W19" s="352"/>
      <c r="X19" s="311" t="b">
        <f t="shared" si="2"/>
        <v>1</v>
      </c>
    </row>
    <row r="20" spans="1:24" s="322" customFormat="1" ht="12.75" customHeight="1" x14ac:dyDescent="0.15">
      <c r="A20" s="347"/>
      <c r="B20" s="348"/>
      <c r="C20" s="348"/>
      <c r="D20" s="348"/>
      <c r="E20" s="361" t="s">
        <v>380</v>
      </c>
      <c r="F20" s="358"/>
      <c r="G20" s="354"/>
      <c r="H20" s="355"/>
      <c r="I20" s="356"/>
      <c r="J20" s="356"/>
      <c r="K20" s="356"/>
      <c r="L20" s="356"/>
      <c r="M20" s="356"/>
      <c r="N20" s="356"/>
      <c r="O20" s="356"/>
      <c r="P20" s="356"/>
      <c r="Q20" s="356"/>
      <c r="R20" s="356"/>
      <c r="S20" s="356"/>
      <c r="T20" s="357"/>
      <c r="U20" s="356"/>
      <c r="V20" s="356"/>
      <c r="W20" s="356"/>
      <c r="X20" s="311" t="b">
        <f t="shared" si="2"/>
        <v>1</v>
      </c>
    </row>
    <row r="21" spans="1:24" s="322" customFormat="1" ht="12.75" customHeight="1" x14ac:dyDescent="0.15">
      <c r="A21" s="347"/>
      <c r="B21" s="348"/>
      <c r="C21" s="348"/>
      <c r="D21" s="348"/>
      <c r="E21" s="348" t="s">
        <v>23</v>
      </c>
      <c r="F21" s="348"/>
      <c r="G21" s="343" t="s">
        <v>11</v>
      </c>
      <c r="H21" s="349" t="s">
        <v>11</v>
      </c>
      <c r="I21" s="352" t="s">
        <v>11</v>
      </c>
      <c r="J21" s="352" t="s">
        <v>11</v>
      </c>
      <c r="K21" s="352" t="s">
        <v>11</v>
      </c>
      <c r="L21" s="352"/>
      <c r="M21" s="352"/>
      <c r="N21" s="352" t="s">
        <v>11</v>
      </c>
      <c r="O21" s="352" t="s">
        <v>11</v>
      </c>
      <c r="P21" s="352" t="s">
        <v>11</v>
      </c>
      <c r="Q21" s="352"/>
      <c r="R21" s="352"/>
      <c r="S21" s="352" t="s">
        <v>11</v>
      </c>
      <c r="T21" s="353" t="s">
        <v>11</v>
      </c>
      <c r="U21" s="352" t="s">
        <v>11</v>
      </c>
      <c r="V21" s="352"/>
      <c r="W21" s="352"/>
      <c r="X21" s="311"/>
    </row>
    <row r="22" spans="1:24" s="322" customFormat="1" ht="12.75" customHeight="1" x14ac:dyDescent="0.15">
      <c r="A22" s="341"/>
      <c r="B22" s="342"/>
      <c r="C22" s="342"/>
      <c r="D22" s="342"/>
      <c r="E22" s="342" t="s">
        <v>25</v>
      </c>
      <c r="F22" s="342"/>
      <c r="G22" s="343" t="s">
        <v>11</v>
      </c>
      <c r="H22" s="349" t="s">
        <v>11</v>
      </c>
      <c r="I22" s="352" t="s">
        <v>11</v>
      </c>
      <c r="J22" s="352" t="s">
        <v>11</v>
      </c>
      <c r="K22" s="352" t="s">
        <v>11</v>
      </c>
      <c r="L22" s="352"/>
      <c r="M22" s="352"/>
      <c r="N22" s="352" t="s">
        <v>11</v>
      </c>
      <c r="O22" s="352" t="s">
        <v>11</v>
      </c>
      <c r="P22" s="352" t="s">
        <v>11</v>
      </c>
      <c r="Q22" s="352"/>
      <c r="R22" s="352"/>
      <c r="S22" s="352" t="s">
        <v>11</v>
      </c>
      <c r="T22" s="353" t="s">
        <v>11</v>
      </c>
      <c r="U22" s="352" t="s">
        <v>11</v>
      </c>
      <c r="V22" s="352"/>
      <c r="W22" s="352"/>
      <c r="X22" s="311"/>
    </row>
    <row r="23" spans="1:24" s="322" customFormat="1" ht="12.75" customHeight="1" x14ac:dyDescent="0.15">
      <c r="A23" s="347"/>
      <c r="B23" s="348"/>
      <c r="C23" s="348"/>
      <c r="D23" s="348"/>
      <c r="E23" s="348" t="s">
        <v>381</v>
      </c>
      <c r="F23" s="358"/>
      <c r="G23" s="354"/>
      <c r="H23" s="355"/>
      <c r="I23" s="356"/>
      <c r="J23" s="356"/>
      <c r="K23" s="356"/>
      <c r="L23" s="356"/>
      <c r="M23" s="356"/>
      <c r="N23" s="356"/>
      <c r="O23" s="356"/>
      <c r="P23" s="356"/>
      <c r="Q23" s="356"/>
      <c r="R23" s="356"/>
      <c r="S23" s="356"/>
      <c r="T23" s="357"/>
      <c r="U23" s="356"/>
      <c r="V23" s="356"/>
      <c r="W23" s="356"/>
      <c r="X23" s="311" t="b">
        <f t="shared" si="2"/>
        <v>1</v>
      </c>
    </row>
    <row r="24" spans="1:24" s="322" customFormat="1" ht="12.75" customHeight="1" x14ac:dyDescent="0.15">
      <c r="A24" s="347"/>
      <c r="B24" s="348"/>
      <c r="C24" s="348"/>
      <c r="D24" s="348"/>
      <c r="E24" s="348" t="s">
        <v>27</v>
      </c>
      <c r="F24" s="348"/>
      <c r="G24" s="343" t="s">
        <v>11</v>
      </c>
      <c r="H24" s="349" t="s">
        <v>11</v>
      </c>
      <c r="I24" s="352" t="s">
        <v>11</v>
      </c>
      <c r="J24" s="352" t="s">
        <v>11</v>
      </c>
      <c r="K24" s="352" t="s">
        <v>11</v>
      </c>
      <c r="L24" s="352"/>
      <c r="M24" s="352"/>
      <c r="N24" s="352" t="s">
        <v>11</v>
      </c>
      <c r="O24" s="352" t="s">
        <v>11</v>
      </c>
      <c r="P24" s="352" t="s">
        <v>11</v>
      </c>
      <c r="Q24" s="352"/>
      <c r="R24" s="352"/>
      <c r="S24" s="352" t="s">
        <v>11</v>
      </c>
      <c r="T24" s="353" t="s">
        <v>11</v>
      </c>
      <c r="U24" s="352" t="s">
        <v>11</v>
      </c>
      <c r="V24" s="352"/>
      <c r="W24" s="352"/>
      <c r="X24" s="311"/>
    </row>
    <row r="25" spans="1:24" s="322" customFormat="1" ht="12.75" customHeight="1" x14ac:dyDescent="0.15">
      <c r="A25" s="341"/>
      <c r="B25" s="342"/>
      <c r="C25" s="342"/>
      <c r="D25" s="342"/>
      <c r="E25" s="359" t="s">
        <v>29</v>
      </c>
      <c r="F25" s="342"/>
      <c r="G25" s="343" t="s">
        <v>11</v>
      </c>
      <c r="H25" s="349" t="s">
        <v>11</v>
      </c>
      <c r="I25" s="352" t="s">
        <v>11</v>
      </c>
      <c r="J25" s="352" t="s">
        <v>11</v>
      </c>
      <c r="K25" s="352" t="s">
        <v>11</v>
      </c>
      <c r="L25" s="352"/>
      <c r="M25" s="352"/>
      <c r="N25" s="352" t="s">
        <v>11</v>
      </c>
      <c r="O25" s="352" t="s">
        <v>11</v>
      </c>
      <c r="P25" s="352" t="s">
        <v>11</v>
      </c>
      <c r="Q25" s="352"/>
      <c r="R25" s="352"/>
      <c r="S25" s="352" t="s">
        <v>11</v>
      </c>
      <c r="T25" s="353" t="s">
        <v>11</v>
      </c>
      <c r="U25" s="352" t="s">
        <v>11</v>
      </c>
      <c r="V25" s="352"/>
      <c r="W25" s="352"/>
      <c r="X25" s="311"/>
    </row>
    <row r="26" spans="1:24" s="322" customFormat="1" ht="12.75" customHeight="1" x14ac:dyDescent="0.15">
      <c r="A26" s="347"/>
      <c r="B26" s="348"/>
      <c r="C26" s="348"/>
      <c r="D26" s="348"/>
      <c r="E26" s="361" t="s">
        <v>382</v>
      </c>
      <c r="F26" s="358"/>
      <c r="G26" s="354"/>
      <c r="H26" s="355"/>
      <c r="I26" s="356"/>
      <c r="J26" s="356"/>
      <c r="K26" s="356"/>
      <c r="L26" s="356"/>
      <c r="M26" s="356"/>
      <c r="N26" s="356"/>
      <c r="O26" s="356"/>
      <c r="P26" s="356"/>
      <c r="Q26" s="356"/>
      <c r="R26" s="356"/>
      <c r="S26" s="356"/>
      <c r="T26" s="357"/>
      <c r="U26" s="356"/>
      <c r="V26" s="356"/>
      <c r="W26" s="356"/>
      <c r="X26" s="311" t="b">
        <f t="shared" si="2"/>
        <v>1</v>
      </c>
    </row>
    <row r="27" spans="1:24" s="322" customFormat="1" ht="12.75" customHeight="1" x14ac:dyDescent="0.15">
      <c r="A27" s="347"/>
      <c r="B27" s="348"/>
      <c r="C27" s="348"/>
      <c r="D27" s="348"/>
      <c r="E27" s="348" t="s">
        <v>31</v>
      </c>
      <c r="F27" s="348"/>
      <c r="G27" s="343" t="s">
        <v>11</v>
      </c>
      <c r="H27" s="349" t="s">
        <v>11</v>
      </c>
      <c r="I27" s="352" t="s">
        <v>11</v>
      </c>
      <c r="J27" s="352" t="s">
        <v>11</v>
      </c>
      <c r="K27" s="352" t="s">
        <v>11</v>
      </c>
      <c r="L27" s="352"/>
      <c r="M27" s="352"/>
      <c r="N27" s="352" t="s">
        <v>11</v>
      </c>
      <c r="O27" s="352" t="s">
        <v>11</v>
      </c>
      <c r="P27" s="352" t="s">
        <v>11</v>
      </c>
      <c r="Q27" s="352"/>
      <c r="R27" s="352"/>
      <c r="S27" s="352" t="s">
        <v>11</v>
      </c>
      <c r="T27" s="353" t="s">
        <v>11</v>
      </c>
      <c r="U27" s="352" t="s">
        <v>11</v>
      </c>
      <c r="V27" s="352"/>
      <c r="W27" s="352"/>
      <c r="X27" s="311"/>
    </row>
    <row r="28" spans="1:24" s="322" customFormat="1" ht="12.75" customHeight="1" x14ac:dyDescent="0.15">
      <c r="A28" s="341"/>
      <c r="B28" s="342"/>
      <c r="C28" s="342"/>
      <c r="D28" s="342"/>
      <c r="E28" s="359" t="s">
        <v>33</v>
      </c>
      <c r="F28" s="342"/>
      <c r="G28" s="343" t="s">
        <v>11</v>
      </c>
      <c r="H28" s="349" t="s">
        <v>11</v>
      </c>
      <c r="I28" s="352" t="s">
        <v>11</v>
      </c>
      <c r="J28" s="352" t="s">
        <v>11</v>
      </c>
      <c r="K28" s="352" t="s">
        <v>11</v>
      </c>
      <c r="L28" s="352"/>
      <c r="M28" s="352"/>
      <c r="N28" s="352" t="s">
        <v>11</v>
      </c>
      <c r="O28" s="352" t="s">
        <v>11</v>
      </c>
      <c r="P28" s="352" t="s">
        <v>11</v>
      </c>
      <c r="Q28" s="352"/>
      <c r="R28" s="352"/>
      <c r="S28" s="352" t="s">
        <v>11</v>
      </c>
      <c r="T28" s="353" t="s">
        <v>11</v>
      </c>
      <c r="U28" s="352" t="s">
        <v>11</v>
      </c>
      <c r="V28" s="352"/>
      <c r="W28" s="352"/>
      <c r="X28" s="311"/>
    </row>
    <row r="29" spans="1:24" s="322" customFormat="1" ht="12.75" customHeight="1" x14ac:dyDescent="0.15">
      <c r="A29" s="347"/>
      <c r="B29" s="348"/>
      <c r="C29" s="348"/>
      <c r="D29" s="348"/>
      <c r="E29" s="361" t="s">
        <v>383</v>
      </c>
      <c r="F29" s="358"/>
      <c r="G29" s="354"/>
      <c r="H29" s="355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56"/>
      <c r="T29" s="357"/>
      <c r="U29" s="356"/>
      <c r="V29" s="356"/>
      <c r="W29" s="356"/>
      <c r="X29" s="311" t="b">
        <f t="shared" si="2"/>
        <v>1</v>
      </c>
    </row>
    <row r="30" spans="1:24" s="322" customFormat="1" ht="12.75" customHeight="1" x14ac:dyDescent="0.15">
      <c r="A30" s="347"/>
      <c r="B30" s="348"/>
      <c r="C30" s="348"/>
      <c r="D30" s="348"/>
      <c r="E30" s="348" t="s">
        <v>35</v>
      </c>
      <c r="F30" s="348"/>
      <c r="G30" s="343" t="s">
        <v>11</v>
      </c>
      <c r="H30" s="349" t="s">
        <v>11</v>
      </c>
      <c r="I30" s="352" t="s">
        <v>11</v>
      </c>
      <c r="J30" s="352" t="s">
        <v>11</v>
      </c>
      <c r="K30" s="352" t="s">
        <v>11</v>
      </c>
      <c r="L30" s="352"/>
      <c r="M30" s="352"/>
      <c r="N30" s="352" t="s">
        <v>11</v>
      </c>
      <c r="O30" s="352" t="s">
        <v>11</v>
      </c>
      <c r="P30" s="352" t="s">
        <v>11</v>
      </c>
      <c r="Q30" s="352"/>
      <c r="R30" s="352"/>
      <c r="S30" s="352" t="s">
        <v>11</v>
      </c>
      <c r="T30" s="353" t="s">
        <v>11</v>
      </c>
      <c r="U30" s="352" t="s">
        <v>11</v>
      </c>
      <c r="V30" s="352"/>
      <c r="W30" s="352"/>
      <c r="X30" s="311"/>
    </row>
    <row r="31" spans="1:24" s="322" customFormat="1" ht="12.75" customHeight="1" x14ac:dyDescent="0.15">
      <c r="A31" s="341"/>
      <c r="B31" s="342"/>
      <c r="C31" s="342"/>
      <c r="D31" s="342"/>
      <c r="E31" s="359" t="s">
        <v>37</v>
      </c>
      <c r="F31" s="342"/>
      <c r="G31" s="343" t="s">
        <v>11</v>
      </c>
      <c r="H31" s="349" t="s">
        <v>11</v>
      </c>
      <c r="I31" s="352" t="s">
        <v>11</v>
      </c>
      <c r="J31" s="352" t="s">
        <v>11</v>
      </c>
      <c r="K31" s="352" t="s">
        <v>11</v>
      </c>
      <c r="L31" s="352"/>
      <c r="M31" s="352"/>
      <c r="N31" s="352" t="s">
        <v>11</v>
      </c>
      <c r="O31" s="352" t="s">
        <v>11</v>
      </c>
      <c r="P31" s="352" t="s">
        <v>11</v>
      </c>
      <c r="Q31" s="352"/>
      <c r="R31" s="352"/>
      <c r="S31" s="352" t="s">
        <v>11</v>
      </c>
      <c r="T31" s="353" t="s">
        <v>11</v>
      </c>
      <c r="U31" s="352" t="s">
        <v>11</v>
      </c>
      <c r="V31" s="352"/>
      <c r="W31" s="352"/>
      <c r="X31" s="311"/>
    </row>
    <row r="32" spans="1:24" s="322" customFormat="1" ht="12.75" customHeight="1" x14ac:dyDescent="0.15">
      <c r="A32" s="347"/>
      <c r="B32" s="348"/>
      <c r="C32" s="348"/>
      <c r="D32" s="348"/>
      <c r="E32" s="361" t="s">
        <v>384</v>
      </c>
      <c r="F32" s="358"/>
      <c r="G32" s="354"/>
      <c r="H32" s="355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6"/>
      <c r="T32" s="357"/>
      <c r="U32" s="356"/>
      <c r="V32" s="356"/>
      <c r="W32" s="356"/>
      <c r="X32" s="311" t="b">
        <f t="shared" si="2"/>
        <v>1</v>
      </c>
    </row>
    <row r="33" spans="1:24" s="322" customFormat="1" ht="12.75" customHeight="1" x14ac:dyDescent="0.15">
      <c r="A33" s="347"/>
      <c r="B33" s="348"/>
      <c r="C33" s="348"/>
      <c r="D33" s="348"/>
      <c r="E33" s="348" t="s">
        <v>39</v>
      </c>
      <c r="F33" s="348"/>
      <c r="G33" s="343" t="s">
        <v>379</v>
      </c>
      <c r="H33" s="349" t="s">
        <v>379</v>
      </c>
      <c r="I33" s="352" t="s">
        <v>379</v>
      </c>
      <c r="J33" s="352" t="s">
        <v>379</v>
      </c>
      <c r="K33" s="352" t="s">
        <v>379</v>
      </c>
      <c r="L33" s="352"/>
      <c r="M33" s="352"/>
      <c r="N33" s="352" t="s">
        <v>379</v>
      </c>
      <c r="O33" s="352" t="s">
        <v>379</v>
      </c>
      <c r="P33" s="352" t="s">
        <v>379</v>
      </c>
      <c r="Q33" s="352"/>
      <c r="R33" s="352"/>
      <c r="S33" s="352" t="s">
        <v>379</v>
      </c>
      <c r="T33" s="353" t="s">
        <v>11</v>
      </c>
      <c r="U33" s="352" t="s">
        <v>379</v>
      </c>
      <c r="V33" s="352"/>
      <c r="W33" s="352"/>
      <c r="X33" s="311"/>
    </row>
    <row r="34" spans="1:24" s="322" customFormat="1" ht="12.75" customHeight="1" x14ac:dyDescent="0.15">
      <c r="A34" s="347"/>
      <c r="B34" s="348"/>
      <c r="C34" s="348"/>
      <c r="D34" s="348" t="s">
        <v>41</v>
      </c>
      <c r="E34" s="348"/>
      <c r="F34" s="348"/>
      <c r="G34" s="343">
        <f>SUM(G35:G46)</f>
        <v>0</v>
      </c>
      <c r="H34" s="475">
        <f>SUM(H35:H46)</f>
        <v>0</v>
      </c>
      <c r="I34" s="352">
        <f>SUM(I35:I46)</f>
        <v>0</v>
      </c>
      <c r="J34" s="352" t="s">
        <v>379</v>
      </c>
      <c r="K34" s="352">
        <f>SUM(K35:K46)</f>
        <v>0</v>
      </c>
      <c r="L34" s="352" t="b">
        <f>K34='貸借対照表（目的） (百万円単位)'!H35</f>
        <v>1</v>
      </c>
      <c r="M34" s="352">
        <f>K34-'貸借対照表（目的） (百万円単位)'!H35</f>
        <v>0</v>
      </c>
      <c r="N34" s="352" t="s">
        <v>379</v>
      </c>
      <c r="O34" s="352" t="s">
        <v>379</v>
      </c>
      <c r="P34" s="352"/>
      <c r="Q34" s="352"/>
      <c r="R34" s="352"/>
      <c r="S34" s="352" t="s">
        <v>379</v>
      </c>
      <c r="T34" s="353" t="s">
        <v>11</v>
      </c>
      <c r="U34" s="352"/>
      <c r="V34" s="352"/>
      <c r="W34" s="352"/>
      <c r="X34" s="311" t="b">
        <f t="shared" si="2"/>
        <v>1</v>
      </c>
    </row>
    <row r="35" spans="1:24" s="322" customFormat="1" ht="12.75" customHeight="1" x14ac:dyDescent="0.15">
      <c r="A35" s="347"/>
      <c r="B35" s="348"/>
      <c r="C35" s="348"/>
      <c r="D35" s="348"/>
      <c r="E35" s="348" t="s">
        <v>10</v>
      </c>
      <c r="F35" s="348"/>
      <c r="G35" s="343">
        <f>ROUND('[2]貸借対照表（事業）'!G35/1000000,0)</f>
        <v>0</v>
      </c>
      <c r="H35" s="349">
        <f>ROUND('[2]貸借対照表（事業）'!H35/1000000,0)</f>
        <v>0</v>
      </c>
      <c r="I35" s="352">
        <f>ROUND('[2]貸借対照表（事業）'!I35/1000000,0)</f>
        <v>0</v>
      </c>
      <c r="J35" s="352" t="s">
        <v>379</v>
      </c>
      <c r="K35" s="352">
        <f>SUM(H35:J35)</f>
        <v>0</v>
      </c>
      <c r="L35" s="352" t="b">
        <f>K35='貸借対照表（目的） (百万円単位)'!H36</f>
        <v>1</v>
      </c>
      <c r="M35" s="352">
        <f>K35-'貸借対照表（目的） (百万円単位)'!H36</f>
        <v>0</v>
      </c>
      <c r="N35" s="352" t="s">
        <v>379</v>
      </c>
      <c r="O35" s="352" t="s">
        <v>379</v>
      </c>
      <c r="P35" s="352"/>
      <c r="Q35" s="352"/>
      <c r="R35" s="352"/>
      <c r="S35" s="352" t="s">
        <v>379</v>
      </c>
      <c r="T35" s="353" t="s">
        <v>11</v>
      </c>
      <c r="U35" s="352"/>
      <c r="V35" s="352"/>
      <c r="W35" s="352"/>
      <c r="X35" s="311" t="b">
        <f t="shared" si="2"/>
        <v>1</v>
      </c>
    </row>
    <row r="36" spans="1:24" s="322" customFormat="1" ht="12.75" customHeight="1" x14ac:dyDescent="0.15">
      <c r="A36" s="347"/>
      <c r="B36" s="348"/>
      <c r="C36" s="348"/>
      <c r="D36" s="348"/>
      <c r="E36" s="348" t="s">
        <v>376</v>
      </c>
      <c r="F36" s="348"/>
      <c r="G36" s="354"/>
      <c r="H36" s="355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7"/>
      <c r="U36" s="356"/>
      <c r="V36" s="356"/>
      <c r="W36" s="356"/>
      <c r="X36" s="311" t="b">
        <f t="shared" si="2"/>
        <v>1</v>
      </c>
    </row>
    <row r="37" spans="1:24" s="322" customFormat="1" ht="12.75" customHeight="1" x14ac:dyDescent="0.15">
      <c r="A37" s="347"/>
      <c r="B37" s="348"/>
      <c r="C37" s="348"/>
      <c r="D37" s="348"/>
      <c r="E37" s="348" t="s">
        <v>15</v>
      </c>
      <c r="F37" s="348"/>
      <c r="G37" s="343" t="s">
        <v>11</v>
      </c>
      <c r="H37" s="349" t="s">
        <v>11</v>
      </c>
      <c r="I37" s="352" t="s">
        <v>11</v>
      </c>
      <c r="J37" s="352" t="s">
        <v>11</v>
      </c>
      <c r="K37" s="352" t="s">
        <v>11</v>
      </c>
      <c r="L37" s="352"/>
      <c r="M37" s="352"/>
      <c r="N37" s="352" t="s">
        <v>11</v>
      </c>
      <c r="O37" s="352" t="s">
        <v>11</v>
      </c>
      <c r="P37" s="352" t="s">
        <v>11</v>
      </c>
      <c r="Q37" s="352"/>
      <c r="R37" s="352"/>
      <c r="S37" s="352" t="s">
        <v>11</v>
      </c>
      <c r="T37" s="353" t="s">
        <v>11</v>
      </c>
      <c r="U37" s="352" t="s">
        <v>11</v>
      </c>
      <c r="V37" s="352"/>
      <c r="W37" s="352"/>
      <c r="X37" s="311"/>
    </row>
    <row r="38" spans="1:24" s="322" customFormat="1" ht="12.75" customHeight="1" x14ac:dyDescent="0.15">
      <c r="A38" s="347"/>
      <c r="B38" s="348"/>
      <c r="C38" s="348"/>
      <c r="D38" s="348"/>
      <c r="E38" s="348" t="s">
        <v>17</v>
      </c>
      <c r="F38" s="348"/>
      <c r="G38" s="343" t="s">
        <v>11</v>
      </c>
      <c r="H38" s="349" t="s">
        <v>11</v>
      </c>
      <c r="I38" s="352" t="s">
        <v>11</v>
      </c>
      <c r="J38" s="352" t="s">
        <v>11</v>
      </c>
      <c r="K38" s="352" t="s">
        <v>11</v>
      </c>
      <c r="L38" s="352"/>
      <c r="M38" s="352"/>
      <c r="N38" s="352" t="s">
        <v>11</v>
      </c>
      <c r="O38" s="352" t="s">
        <v>11</v>
      </c>
      <c r="P38" s="352" t="s">
        <v>11</v>
      </c>
      <c r="Q38" s="352"/>
      <c r="R38" s="352"/>
      <c r="S38" s="352" t="s">
        <v>11</v>
      </c>
      <c r="T38" s="353" t="s">
        <v>11</v>
      </c>
      <c r="U38" s="352" t="s">
        <v>11</v>
      </c>
      <c r="V38" s="352"/>
      <c r="W38" s="352"/>
      <c r="X38" s="311"/>
    </row>
    <row r="39" spans="1:24" s="322" customFormat="1" ht="12.75" customHeight="1" x14ac:dyDescent="0.15">
      <c r="A39" s="347"/>
      <c r="B39" s="348"/>
      <c r="C39" s="348"/>
      <c r="D39" s="348"/>
      <c r="E39" s="348" t="s">
        <v>378</v>
      </c>
      <c r="F39" s="348"/>
      <c r="G39" s="354"/>
      <c r="H39" s="355"/>
      <c r="I39" s="356"/>
      <c r="J39" s="356"/>
      <c r="K39" s="356"/>
      <c r="L39" s="356"/>
      <c r="M39" s="356"/>
      <c r="N39" s="356"/>
      <c r="O39" s="356"/>
      <c r="P39" s="356"/>
      <c r="Q39" s="356"/>
      <c r="R39" s="356"/>
      <c r="S39" s="356"/>
      <c r="T39" s="357"/>
      <c r="U39" s="356"/>
      <c r="V39" s="356"/>
      <c r="W39" s="356"/>
      <c r="X39" s="311" t="b">
        <f t="shared" si="2"/>
        <v>1</v>
      </c>
    </row>
    <row r="40" spans="1:24" s="322" customFormat="1" ht="12.75" customHeight="1" x14ac:dyDescent="0.15">
      <c r="A40" s="347"/>
      <c r="B40" s="348"/>
      <c r="C40" s="348"/>
      <c r="D40" s="348"/>
      <c r="E40" s="348" t="s">
        <v>19</v>
      </c>
      <c r="F40" s="348"/>
      <c r="G40" s="343" t="s">
        <v>11</v>
      </c>
      <c r="H40" s="349" t="s">
        <v>11</v>
      </c>
      <c r="I40" s="352" t="s">
        <v>11</v>
      </c>
      <c r="J40" s="352" t="s">
        <v>11</v>
      </c>
      <c r="K40" s="352" t="s">
        <v>11</v>
      </c>
      <c r="L40" s="352"/>
      <c r="M40" s="352"/>
      <c r="N40" s="352" t="s">
        <v>11</v>
      </c>
      <c r="O40" s="352" t="s">
        <v>11</v>
      </c>
      <c r="P40" s="352" t="s">
        <v>11</v>
      </c>
      <c r="Q40" s="352"/>
      <c r="R40" s="352"/>
      <c r="S40" s="352" t="s">
        <v>11</v>
      </c>
      <c r="T40" s="353" t="s">
        <v>11</v>
      </c>
      <c r="U40" s="352" t="s">
        <v>11</v>
      </c>
      <c r="V40" s="352"/>
      <c r="W40" s="352"/>
      <c r="X40" s="311"/>
    </row>
    <row r="41" spans="1:24" s="322" customFormat="1" ht="12.75" customHeight="1" x14ac:dyDescent="0.15">
      <c r="A41" s="347"/>
      <c r="B41" s="348"/>
      <c r="C41" s="348"/>
      <c r="D41" s="348"/>
      <c r="E41" s="361" t="s">
        <v>21</v>
      </c>
      <c r="F41" s="348"/>
      <c r="G41" s="343" t="s">
        <v>11</v>
      </c>
      <c r="H41" s="349" t="s">
        <v>11</v>
      </c>
      <c r="I41" s="352" t="s">
        <v>11</v>
      </c>
      <c r="J41" s="352" t="s">
        <v>11</v>
      </c>
      <c r="K41" s="352" t="s">
        <v>11</v>
      </c>
      <c r="L41" s="352"/>
      <c r="M41" s="352"/>
      <c r="N41" s="352" t="s">
        <v>11</v>
      </c>
      <c r="O41" s="352" t="s">
        <v>11</v>
      </c>
      <c r="P41" s="352" t="s">
        <v>11</v>
      </c>
      <c r="Q41" s="352"/>
      <c r="R41" s="352"/>
      <c r="S41" s="352" t="s">
        <v>11</v>
      </c>
      <c r="T41" s="353" t="s">
        <v>11</v>
      </c>
      <c r="U41" s="352" t="s">
        <v>11</v>
      </c>
      <c r="V41" s="352"/>
      <c r="W41" s="352"/>
      <c r="X41" s="311"/>
    </row>
    <row r="42" spans="1:24" s="322" customFormat="1" ht="12.75" customHeight="1" x14ac:dyDescent="0.15">
      <c r="A42" s="347"/>
      <c r="B42" s="348"/>
      <c r="C42" s="348"/>
      <c r="D42" s="348"/>
      <c r="E42" s="361" t="s">
        <v>380</v>
      </c>
      <c r="F42" s="348"/>
      <c r="G42" s="354"/>
      <c r="H42" s="355"/>
      <c r="I42" s="356"/>
      <c r="J42" s="356"/>
      <c r="K42" s="356"/>
      <c r="L42" s="356"/>
      <c r="M42" s="356"/>
      <c r="N42" s="356"/>
      <c r="O42" s="356"/>
      <c r="P42" s="356"/>
      <c r="Q42" s="356"/>
      <c r="R42" s="356"/>
      <c r="S42" s="356"/>
      <c r="T42" s="357"/>
      <c r="U42" s="356"/>
      <c r="V42" s="356"/>
      <c r="W42" s="356"/>
      <c r="X42" s="311" t="b">
        <f t="shared" si="2"/>
        <v>1</v>
      </c>
    </row>
    <row r="43" spans="1:24" s="322" customFormat="1" ht="12.75" customHeight="1" x14ac:dyDescent="0.15">
      <c r="A43" s="347"/>
      <c r="B43" s="348"/>
      <c r="C43" s="348"/>
      <c r="D43" s="348"/>
      <c r="E43" s="348" t="s">
        <v>35</v>
      </c>
      <c r="F43" s="348"/>
      <c r="G43" s="343" t="s">
        <v>11</v>
      </c>
      <c r="H43" s="349" t="s">
        <v>11</v>
      </c>
      <c r="I43" s="352" t="s">
        <v>11</v>
      </c>
      <c r="J43" s="352" t="s">
        <v>11</v>
      </c>
      <c r="K43" s="352" t="s">
        <v>11</v>
      </c>
      <c r="L43" s="352"/>
      <c r="M43" s="352"/>
      <c r="N43" s="352" t="s">
        <v>11</v>
      </c>
      <c r="O43" s="352" t="s">
        <v>11</v>
      </c>
      <c r="P43" s="352" t="s">
        <v>11</v>
      </c>
      <c r="Q43" s="352"/>
      <c r="R43" s="352"/>
      <c r="S43" s="352" t="s">
        <v>11</v>
      </c>
      <c r="T43" s="353" t="s">
        <v>11</v>
      </c>
      <c r="U43" s="352" t="s">
        <v>11</v>
      </c>
      <c r="V43" s="352"/>
      <c r="W43" s="352"/>
      <c r="X43" s="311"/>
    </row>
    <row r="44" spans="1:24" s="322" customFormat="1" ht="12.75" customHeight="1" x14ac:dyDescent="0.15">
      <c r="A44" s="347"/>
      <c r="B44" s="348"/>
      <c r="C44" s="348"/>
      <c r="D44" s="348"/>
      <c r="E44" s="361" t="s">
        <v>37</v>
      </c>
      <c r="F44" s="348"/>
      <c r="G44" s="343" t="s">
        <v>11</v>
      </c>
      <c r="H44" s="349" t="s">
        <v>11</v>
      </c>
      <c r="I44" s="352" t="s">
        <v>11</v>
      </c>
      <c r="J44" s="352" t="s">
        <v>11</v>
      </c>
      <c r="K44" s="352" t="s">
        <v>11</v>
      </c>
      <c r="L44" s="352"/>
      <c r="M44" s="352"/>
      <c r="N44" s="352" t="s">
        <v>11</v>
      </c>
      <c r="O44" s="352" t="s">
        <v>11</v>
      </c>
      <c r="P44" s="352" t="s">
        <v>11</v>
      </c>
      <c r="Q44" s="352"/>
      <c r="R44" s="352"/>
      <c r="S44" s="352" t="s">
        <v>11</v>
      </c>
      <c r="T44" s="353" t="s">
        <v>11</v>
      </c>
      <c r="U44" s="352" t="s">
        <v>11</v>
      </c>
      <c r="V44" s="352"/>
      <c r="W44" s="352"/>
      <c r="X44" s="311"/>
    </row>
    <row r="45" spans="1:24" s="322" customFormat="1" ht="12.75" customHeight="1" x14ac:dyDescent="0.15">
      <c r="A45" s="347"/>
      <c r="B45" s="348"/>
      <c r="C45" s="348"/>
      <c r="D45" s="348"/>
      <c r="E45" s="361" t="s">
        <v>384</v>
      </c>
      <c r="F45" s="348"/>
      <c r="G45" s="354"/>
      <c r="H45" s="355"/>
      <c r="I45" s="356"/>
      <c r="J45" s="356"/>
      <c r="K45" s="356"/>
      <c r="L45" s="356"/>
      <c r="M45" s="356"/>
      <c r="N45" s="356"/>
      <c r="O45" s="356"/>
      <c r="P45" s="356"/>
      <c r="Q45" s="356"/>
      <c r="R45" s="356"/>
      <c r="S45" s="356"/>
      <c r="T45" s="357"/>
      <c r="U45" s="356"/>
      <c r="V45" s="356"/>
      <c r="W45" s="356"/>
      <c r="X45" s="311" t="b">
        <f t="shared" si="2"/>
        <v>1</v>
      </c>
    </row>
    <row r="46" spans="1:24" s="322" customFormat="1" ht="12.75" customHeight="1" x14ac:dyDescent="0.15">
      <c r="A46" s="347"/>
      <c r="B46" s="348"/>
      <c r="C46" s="348"/>
      <c r="D46" s="348"/>
      <c r="E46" s="348" t="s">
        <v>385</v>
      </c>
      <c r="F46" s="348"/>
      <c r="G46" s="343" t="s">
        <v>11</v>
      </c>
      <c r="H46" s="349" t="s">
        <v>11</v>
      </c>
      <c r="I46" s="352" t="s">
        <v>11</v>
      </c>
      <c r="J46" s="352" t="s">
        <v>11</v>
      </c>
      <c r="K46" s="352" t="s">
        <v>11</v>
      </c>
      <c r="L46" s="352"/>
      <c r="M46" s="352"/>
      <c r="N46" s="352" t="s">
        <v>11</v>
      </c>
      <c r="O46" s="352" t="s">
        <v>11</v>
      </c>
      <c r="P46" s="352" t="s">
        <v>11</v>
      </c>
      <c r="Q46" s="352"/>
      <c r="R46" s="352"/>
      <c r="S46" s="352" t="s">
        <v>11</v>
      </c>
      <c r="T46" s="353" t="s">
        <v>11</v>
      </c>
      <c r="U46" s="352" t="s">
        <v>11</v>
      </c>
      <c r="V46" s="352"/>
      <c r="W46" s="352"/>
      <c r="X46" s="311"/>
    </row>
    <row r="47" spans="1:24" s="322" customFormat="1" ht="12.75" customHeight="1" x14ac:dyDescent="0.15">
      <c r="A47" s="347"/>
      <c r="B47" s="348"/>
      <c r="C47" s="348"/>
      <c r="D47" s="348" t="s">
        <v>51</v>
      </c>
      <c r="E47" s="348"/>
      <c r="F47" s="348"/>
      <c r="G47" s="343">
        <f>ROUND('[2]貸借対照表（事業）'!G47/1000000,0)</f>
        <v>2</v>
      </c>
      <c r="H47" s="349">
        <f>ROUND('[2]貸借対照表（事業）'!H47/1000000,0)</f>
        <v>1</v>
      </c>
      <c r="I47" s="352" t="s">
        <v>379</v>
      </c>
      <c r="J47" s="352">
        <f>ROUND('[2]貸借対照表（事業）'!J47/1000000,0)</f>
        <v>1</v>
      </c>
      <c r="K47" s="352">
        <f t="shared" ref="K47:K48" si="10">SUM(H47:J47)</f>
        <v>2</v>
      </c>
      <c r="L47" s="352" t="b">
        <f>K47='貸借対照表（目的） (百万円単位)'!H48</f>
        <v>1</v>
      </c>
      <c r="M47" s="352">
        <f>K47-'貸借対照表（目的） (百万円単位)'!H48</f>
        <v>0</v>
      </c>
      <c r="N47" s="352" t="s">
        <v>379</v>
      </c>
      <c r="O47" s="352" t="s">
        <v>379</v>
      </c>
      <c r="P47" s="352"/>
      <c r="Q47" s="352"/>
      <c r="R47" s="352"/>
      <c r="S47" s="352" t="s">
        <v>379</v>
      </c>
      <c r="T47" s="353" t="s">
        <v>11</v>
      </c>
      <c r="U47" s="352"/>
      <c r="V47" s="352"/>
      <c r="W47" s="352"/>
      <c r="X47" s="311" t="b">
        <f t="shared" si="2"/>
        <v>1</v>
      </c>
    </row>
    <row r="48" spans="1:24" s="322" customFormat="1" ht="12.75" customHeight="1" x14ac:dyDescent="0.15">
      <c r="A48" s="347"/>
      <c r="B48" s="348"/>
      <c r="C48" s="348"/>
      <c r="D48" s="348" t="s">
        <v>53</v>
      </c>
      <c r="E48" s="348"/>
      <c r="F48" s="348"/>
      <c r="G48" s="343">
        <f>ROUND('[2]貸借対照表（事業）'!G48/1000000,0)</f>
        <v>0</v>
      </c>
      <c r="H48" s="349">
        <f>ROUND('[2]貸借対照表（事業）'!H48/1000000,0)</f>
        <v>0</v>
      </c>
      <c r="I48" s="352" t="s">
        <v>11</v>
      </c>
      <c r="J48" s="352" t="s">
        <v>11</v>
      </c>
      <c r="K48" s="352">
        <f t="shared" si="10"/>
        <v>0</v>
      </c>
      <c r="L48" s="352" t="b">
        <f>K48='貸借対照表（目的） (百万円単位)'!H49</f>
        <v>1</v>
      </c>
      <c r="M48" s="352">
        <f>K48-'貸借対照表（目的） (百万円単位)'!H49</f>
        <v>0</v>
      </c>
      <c r="N48" s="352" t="s">
        <v>11</v>
      </c>
      <c r="O48" s="352" t="s">
        <v>11</v>
      </c>
      <c r="P48" s="352"/>
      <c r="Q48" s="352"/>
      <c r="R48" s="352"/>
      <c r="S48" s="352" t="s">
        <v>11</v>
      </c>
      <c r="T48" s="353" t="s">
        <v>11</v>
      </c>
      <c r="U48" s="352"/>
      <c r="V48" s="352"/>
      <c r="W48" s="352"/>
      <c r="X48" s="311" t="b">
        <f t="shared" si="2"/>
        <v>1</v>
      </c>
    </row>
    <row r="49" spans="1:24" s="322" customFormat="1" ht="12.75" customHeight="1" x14ac:dyDescent="0.15">
      <c r="A49" s="347"/>
      <c r="B49" s="348"/>
      <c r="C49" s="348"/>
      <c r="D49" s="348" t="s">
        <v>386</v>
      </c>
      <c r="E49" s="348"/>
      <c r="F49" s="348"/>
      <c r="G49" s="354"/>
      <c r="H49" s="355"/>
      <c r="I49" s="356"/>
      <c r="J49" s="356"/>
      <c r="K49" s="356"/>
      <c r="L49" s="356"/>
      <c r="M49" s="356"/>
      <c r="N49" s="356"/>
      <c r="O49" s="356"/>
      <c r="P49" s="356"/>
      <c r="Q49" s="356"/>
      <c r="R49" s="356"/>
      <c r="S49" s="356"/>
      <c r="T49" s="357"/>
      <c r="U49" s="356"/>
      <c r="V49" s="356"/>
      <c r="W49" s="356"/>
      <c r="X49" s="311" t="b">
        <f t="shared" si="2"/>
        <v>1</v>
      </c>
    </row>
    <row r="50" spans="1:24" s="322" customFormat="1" ht="12.75" customHeight="1" x14ac:dyDescent="0.15">
      <c r="A50" s="347"/>
      <c r="B50" s="348"/>
      <c r="C50" s="348" t="s">
        <v>55</v>
      </c>
      <c r="D50" s="348"/>
      <c r="E50" s="348"/>
      <c r="F50" s="348"/>
      <c r="G50" s="343" t="s">
        <v>11</v>
      </c>
      <c r="H50" s="349" t="s">
        <v>11</v>
      </c>
      <c r="I50" s="352" t="s">
        <v>11</v>
      </c>
      <c r="J50" s="352" t="s">
        <v>11</v>
      </c>
      <c r="K50" s="352" t="s">
        <v>11</v>
      </c>
      <c r="L50" s="352"/>
      <c r="M50" s="352"/>
      <c r="N50" s="352" t="s">
        <v>11</v>
      </c>
      <c r="O50" s="352" t="s">
        <v>11</v>
      </c>
      <c r="P50" s="352" t="s">
        <v>11</v>
      </c>
      <c r="Q50" s="352"/>
      <c r="R50" s="352"/>
      <c r="S50" s="352" t="s">
        <v>11</v>
      </c>
      <c r="T50" s="353" t="s">
        <v>11</v>
      </c>
      <c r="U50" s="352" t="s">
        <v>11</v>
      </c>
      <c r="V50" s="352"/>
      <c r="W50" s="352"/>
      <c r="X50" s="311"/>
    </row>
    <row r="51" spans="1:24" s="322" customFormat="1" ht="12.75" customHeight="1" x14ac:dyDescent="0.15">
      <c r="A51" s="347"/>
      <c r="B51" s="348"/>
      <c r="C51" s="348"/>
      <c r="D51" s="348" t="s">
        <v>57</v>
      </c>
      <c r="E51" s="348"/>
      <c r="F51" s="348"/>
      <c r="G51" s="343" t="s">
        <v>11</v>
      </c>
      <c r="H51" s="349" t="s">
        <v>11</v>
      </c>
      <c r="I51" s="352" t="s">
        <v>11</v>
      </c>
      <c r="J51" s="352" t="s">
        <v>11</v>
      </c>
      <c r="K51" s="352" t="s">
        <v>11</v>
      </c>
      <c r="L51" s="352"/>
      <c r="M51" s="352"/>
      <c r="N51" s="352" t="s">
        <v>11</v>
      </c>
      <c r="O51" s="352" t="s">
        <v>11</v>
      </c>
      <c r="P51" s="352" t="s">
        <v>11</v>
      </c>
      <c r="Q51" s="352"/>
      <c r="R51" s="352"/>
      <c r="S51" s="352" t="s">
        <v>11</v>
      </c>
      <c r="T51" s="353" t="s">
        <v>11</v>
      </c>
      <c r="U51" s="352" t="s">
        <v>11</v>
      </c>
      <c r="V51" s="352"/>
      <c r="W51" s="352"/>
      <c r="X51" s="311"/>
    </row>
    <row r="52" spans="1:24" s="322" customFormat="1" ht="12.75" customHeight="1" x14ac:dyDescent="0.15">
      <c r="A52" s="347"/>
      <c r="B52" s="348"/>
      <c r="C52" s="348"/>
      <c r="D52" s="348" t="s">
        <v>35</v>
      </c>
      <c r="E52" s="348"/>
      <c r="F52" s="348"/>
      <c r="G52" s="343" t="s">
        <v>11</v>
      </c>
      <c r="H52" s="349" t="s">
        <v>11</v>
      </c>
      <c r="I52" s="352" t="s">
        <v>11</v>
      </c>
      <c r="J52" s="352" t="s">
        <v>11</v>
      </c>
      <c r="K52" s="352" t="s">
        <v>11</v>
      </c>
      <c r="L52" s="352"/>
      <c r="M52" s="352"/>
      <c r="N52" s="352" t="s">
        <v>11</v>
      </c>
      <c r="O52" s="352" t="s">
        <v>11</v>
      </c>
      <c r="P52" s="352" t="s">
        <v>11</v>
      </c>
      <c r="Q52" s="352"/>
      <c r="R52" s="352"/>
      <c r="S52" s="352" t="s">
        <v>11</v>
      </c>
      <c r="T52" s="353" t="s">
        <v>11</v>
      </c>
      <c r="U52" s="352" t="s">
        <v>11</v>
      </c>
      <c r="V52" s="352"/>
      <c r="W52" s="352"/>
      <c r="X52" s="311"/>
    </row>
    <row r="53" spans="1:24" s="322" customFormat="1" ht="12.75" customHeight="1" x14ac:dyDescent="0.15">
      <c r="A53" s="347"/>
      <c r="B53" s="348"/>
      <c r="C53" s="348" t="s">
        <v>60</v>
      </c>
      <c r="D53" s="348"/>
      <c r="E53" s="348"/>
      <c r="F53" s="348"/>
      <c r="G53" s="343">
        <f>SUM(G54,G61,G64)</f>
        <v>4276</v>
      </c>
      <c r="H53" s="349" t="s">
        <v>379</v>
      </c>
      <c r="I53" s="352">
        <f t="shared" ref="I53:K53" si="11">SUM(I54,I61,I64)</f>
        <v>3248</v>
      </c>
      <c r="J53" s="352" t="s">
        <v>379</v>
      </c>
      <c r="K53" s="352">
        <f t="shared" si="11"/>
        <v>3248</v>
      </c>
      <c r="L53" s="352" t="b">
        <f>K53='貸借対照表（目的） (百万円単位)'!H54</f>
        <v>1</v>
      </c>
      <c r="M53" s="352">
        <f>K53-'貸借対照表（目的） (百万円単位)'!H54</f>
        <v>0</v>
      </c>
      <c r="N53" s="352">
        <f t="shared" ref="N53" si="12">SUM(N54,N61,N64)</f>
        <v>8</v>
      </c>
      <c r="O53" s="352" t="s">
        <v>379</v>
      </c>
      <c r="P53" s="352">
        <f t="shared" ref="P53" si="13">SUM(P54,P61,P64)</f>
        <v>8</v>
      </c>
      <c r="Q53" s="352" t="b">
        <f>P53='貸借対照表（目的） (百万円単位)'!I54</f>
        <v>1</v>
      </c>
      <c r="R53" s="352">
        <f>P53-'貸借対照表（目的） (百万円単位)'!I54</f>
        <v>0</v>
      </c>
      <c r="S53" s="352">
        <f t="shared" ref="S53" si="14">SUM(S54,S61,S64)</f>
        <v>1020</v>
      </c>
      <c r="T53" s="353" t="s">
        <v>379</v>
      </c>
      <c r="U53" s="352">
        <f t="shared" ref="U53" si="15">SUM(U54,U61,U64)</f>
        <v>1020</v>
      </c>
      <c r="V53" s="352" t="b">
        <f>U53='貸借対照表（目的） (百万円単位)'!J54</f>
        <v>1</v>
      </c>
      <c r="W53" s="352">
        <f>U53-'貸借対照表（目的） (百万円単位)'!J54</f>
        <v>0</v>
      </c>
      <c r="X53" s="311" t="b">
        <f t="shared" si="2"/>
        <v>1</v>
      </c>
    </row>
    <row r="54" spans="1:24" s="322" customFormat="1" ht="12.75" customHeight="1" x14ac:dyDescent="0.15">
      <c r="A54" s="347"/>
      <c r="B54" s="348"/>
      <c r="C54" s="348"/>
      <c r="D54" s="348" t="s">
        <v>62</v>
      </c>
      <c r="E54" s="348"/>
      <c r="F54" s="348"/>
      <c r="G54" s="343">
        <f>SUM(G55:G57)</f>
        <v>26</v>
      </c>
      <c r="H54" s="349" t="s">
        <v>379</v>
      </c>
      <c r="I54" s="352">
        <f>SUM(I55:I57)</f>
        <v>26</v>
      </c>
      <c r="J54" s="352" t="s">
        <v>379</v>
      </c>
      <c r="K54" s="352">
        <f>SUM(K55:K57)</f>
        <v>26</v>
      </c>
      <c r="L54" s="352" t="b">
        <f>K54='貸借対照表（目的） (百万円単位)'!H55</f>
        <v>1</v>
      </c>
      <c r="M54" s="352">
        <f>K54-'貸借対照表（目的） (百万円単位)'!H55</f>
        <v>0</v>
      </c>
      <c r="N54" s="352" t="s">
        <v>379</v>
      </c>
      <c r="O54" s="352" t="s">
        <v>379</v>
      </c>
      <c r="P54" s="352"/>
      <c r="Q54" s="352"/>
      <c r="R54" s="352"/>
      <c r="S54" s="352" t="s">
        <v>379</v>
      </c>
      <c r="T54" s="353" t="s">
        <v>11</v>
      </c>
      <c r="U54" s="352"/>
      <c r="V54" s="352"/>
      <c r="W54" s="352"/>
      <c r="X54" s="311" t="b">
        <f t="shared" si="2"/>
        <v>1</v>
      </c>
    </row>
    <row r="55" spans="1:24" s="322" customFormat="1" ht="12.75" customHeight="1" x14ac:dyDescent="0.15">
      <c r="A55" s="347"/>
      <c r="B55" s="348"/>
      <c r="C55" s="348"/>
      <c r="D55" s="348"/>
      <c r="E55" s="348" t="s">
        <v>64</v>
      </c>
      <c r="F55" s="348"/>
      <c r="G55" s="343">
        <f>ROUND('[2]貸借対照表（事業）'!G55/1000000,0)</f>
        <v>26</v>
      </c>
      <c r="H55" s="349" t="s">
        <v>379</v>
      </c>
      <c r="I55" s="352">
        <f>ROUND('[2]貸借対照表（事業）'!I55/1000000,0)</f>
        <v>26</v>
      </c>
      <c r="J55" s="352" t="s">
        <v>379</v>
      </c>
      <c r="K55" s="352">
        <f>SUM(H55:J55)</f>
        <v>26</v>
      </c>
      <c r="L55" s="352" t="b">
        <f>K55='貸借対照表（目的） (百万円単位)'!H56</f>
        <v>1</v>
      </c>
      <c r="M55" s="352">
        <f>K55-'貸借対照表（目的） (百万円単位)'!H56</f>
        <v>0</v>
      </c>
      <c r="N55" s="352" t="s">
        <v>379</v>
      </c>
      <c r="O55" s="352" t="s">
        <v>379</v>
      </c>
      <c r="P55" s="352"/>
      <c r="Q55" s="352"/>
      <c r="R55" s="352"/>
      <c r="S55" s="352" t="s">
        <v>379</v>
      </c>
      <c r="T55" s="353" t="s">
        <v>11</v>
      </c>
      <c r="U55" s="352"/>
      <c r="V55" s="352"/>
      <c r="W55" s="352"/>
      <c r="X55" s="311" t="b">
        <f t="shared" si="2"/>
        <v>1</v>
      </c>
    </row>
    <row r="56" spans="1:24" s="322" customFormat="1" ht="12.75" customHeight="1" x14ac:dyDescent="0.15">
      <c r="A56" s="347"/>
      <c r="B56" s="348"/>
      <c r="C56" s="348"/>
      <c r="D56" s="348"/>
      <c r="E56" s="348" t="s">
        <v>66</v>
      </c>
      <c r="F56" s="348"/>
      <c r="G56" s="343" t="s">
        <v>11</v>
      </c>
      <c r="H56" s="349" t="s">
        <v>11</v>
      </c>
      <c r="I56" s="352" t="s">
        <v>11</v>
      </c>
      <c r="J56" s="352" t="s">
        <v>11</v>
      </c>
      <c r="K56" s="352" t="s">
        <v>11</v>
      </c>
      <c r="L56" s="352"/>
      <c r="M56" s="352"/>
      <c r="N56" s="352" t="s">
        <v>11</v>
      </c>
      <c r="O56" s="352" t="s">
        <v>11</v>
      </c>
      <c r="P56" s="352" t="s">
        <v>11</v>
      </c>
      <c r="Q56" s="352"/>
      <c r="R56" s="352"/>
      <c r="S56" s="352" t="s">
        <v>11</v>
      </c>
      <c r="T56" s="353" t="s">
        <v>11</v>
      </c>
      <c r="U56" s="352" t="s">
        <v>11</v>
      </c>
      <c r="V56" s="352"/>
      <c r="W56" s="352"/>
      <c r="X56" s="311"/>
    </row>
    <row r="57" spans="1:24" s="322" customFormat="1" ht="12.75" customHeight="1" x14ac:dyDescent="0.15">
      <c r="A57" s="347"/>
      <c r="B57" s="348"/>
      <c r="C57" s="348"/>
      <c r="D57" s="348"/>
      <c r="E57" s="348" t="s">
        <v>35</v>
      </c>
      <c r="F57" s="348"/>
      <c r="G57" s="343" t="s">
        <v>11</v>
      </c>
      <c r="H57" s="349" t="s">
        <v>11</v>
      </c>
      <c r="I57" s="352" t="s">
        <v>11</v>
      </c>
      <c r="J57" s="352" t="s">
        <v>11</v>
      </c>
      <c r="K57" s="352" t="s">
        <v>11</v>
      </c>
      <c r="L57" s="352"/>
      <c r="M57" s="352"/>
      <c r="N57" s="352" t="s">
        <v>11</v>
      </c>
      <c r="O57" s="352" t="s">
        <v>11</v>
      </c>
      <c r="P57" s="352" t="s">
        <v>11</v>
      </c>
      <c r="Q57" s="352"/>
      <c r="R57" s="352"/>
      <c r="S57" s="352" t="s">
        <v>11</v>
      </c>
      <c r="T57" s="353" t="s">
        <v>11</v>
      </c>
      <c r="U57" s="352" t="s">
        <v>11</v>
      </c>
      <c r="V57" s="352"/>
      <c r="W57" s="352"/>
      <c r="X57" s="311"/>
    </row>
    <row r="58" spans="1:24" s="322" customFormat="1" ht="12.75" customHeight="1" x14ac:dyDescent="0.15">
      <c r="A58" s="347"/>
      <c r="B58" s="348"/>
      <c r="C58" s="348"/>
      <c r="D58" s="348" t="s">
        <v>69</v>
      </c>
      <c r="E58" s="348"/>
      <c r="F58" s="348"/>
      <c r="G58" s="343" t="s">
        <v>11</v>
      </c>
      <c r="H58" s="349" t="s">
        <v>11</v>
      </c>
      <c r="I58" s="352" t="s">
        <v>11</v>
      </c>
      <c r="J58" s="352" t="s">
        <v>11</v>
      </c>
      <c r="K58" s="352" t="s">
        <v>11</v>
      </c>
      <c r="L58" s="352"/>
      <c r="M58" s="352"/>
      <c r="N58" s="352" t="s">
        <v>11</v>
      </c>
      <c r="O58" s="352" t="s">
        <v>11</v>
      </c>
      <c r="P58" s="352" t="s">
        <v>11</v>
      </c>
      <c r="Q58" s="352"/>
      <c r="R58" s="352"/>
      <c r="S58" s="352" t="s">
        <v>11</v>
      </c>
      <c r="T58" s="353" t="s">
        <v>11</v>
      </c>
      <c r="U58" s="352" t="s">
        <v>11</v>
      </c>
      <c r="V58" s="352"/>
      <c r="W58" s="352"/>
      <c r="X58" s="311"/>
    </row>
    <row r="59" spans="1:24" s="322" customFormat="1" ht="12.75" customHeight="1" x14ac:dyDescent="0.15">
      <c r="A59" s="347"/>
      <c r="B59" s="348"/>
      <c r="C59" s="348"/>
      <c r="D59" s="348" t="s">
        <v>71</v>
      </c>
      <c r="E59" s="348"/>
      <c r="F59" s="348"/>
      <c r="G59" s="343" t="s">
        <v>11</v>
      </c>
      <c r="H59" s="349" t="s">
        <v>11</v>
      </c>
      <c r="I59" s="352" t="s">
        <v>11</v>
      </c>
      <c r="J59" s="352" t="s">
        <v>11</v>
      </c>
      <c r="K59" s="352" t="s">
        <v>11</v>
      </c>
      <c r="L59" s="352"/>
      <c r="M59" s="352"/>
      <c r="N59" s="352" t="s">
        <v>11</v>
      </c>
      <c r="O59" s="352" t="s">
        <v>11</v>
      </c>
      <c r="P59" s="352" t="s">
        <v>11</v>
      </c>
      <c r="Q59" s="352"/>
      <c r="R59" s="352"/>
      <c r="S59" s="352" t="s">
        <v>11</v>
      </c>
      <c r="T59" s="353" t="s">
        <v>11</v>
      </c>
      <c r="U59" s="352" t="s">
        <v>11</v>
      </c>
      <c r="V59" s="352"/>
      <c r="W59" s="352"/>
      <c r="X59" s="311"/>
    </row>
    <row r="60" spans="1:24" s="322" customFormat="1" ht="12.75" customHeight="1" x14ac:dyDescent="0.15">
      <c r="A60" s="347"/>
      <c r="B60" s="348"/>
      <c r="C60" s="348"/>
      <c r="D60" s="348" t="s">
        <v>73</v>
      </c>
      <c r="E60" s="348"/>
      <c r="F60" s="348"/>
      <c r="G60" s="343" t="s">
        <v>11</v>
      </c>
      <c r="H60" s="349" t="s">
        <v>11</v>
      </c>
      <c r="I60" s="352" t="s">
        <v>11</v>
      </c>
      <c r="J60" s="352" t="s">
        <v>11</v>
      </c>
      <c r="K60" s="352" t="s">
        <v>11</v>
      </c>
      <c r="L60" s="352"/>
      <c r="M60" s="352"/>
      <c r="N60" s="352" t="s">
        <v>11</v>
      </c>
      <c r="O60" s="352" t="s">
        <v>11</v>
      </c>
      <c r="P60" s="352" t="s">
        <v>11</v>
      </c>
      <c r="Q60" s="352"/>
      <c r="R60" s="352"/>
      <c r="S60" s="352" t="s">
        <v>11</v>
      </c>
      <c r="T60" s="353" t="s">
        <v>11</v>
      </c>
      <c r="U60" s="352" t="s">
        <v>11</v>
      </c>
      <c r="V60" s="352"/>
      <c r="W60" s="352"/>
      <c r="X60" s="311"/>
    </row>
    <row r="61" spans="1:24" s="322" customFormat="1" ht="12.75" customHeight="1" x14ac:dyDescent="0.15">
      <c r="A61" s="347"/>
      <c r="B61" s="348"/>
      <c r="C61" s="348"/>
      <c r="D61" s="348" t="s">
        <v>75</v>
      </c>
      <c r="E61" s="348"/>
      <c r="F61" s="348"/>
      <c r="G61" s="343">
        <f>SUM(G62:G63)</f>
        <v>4185</v>
      </c>
      <c r="H61" s="349" t="s">
        <v>379</v>
      </c>
      <c r="I61" s="352">
        <f t="shared" ref="I61:K61" si="16">SUM(I62:I63)</f>
        <v>3157</v>
      </c>
      <c r="J61" s="352" t="s">
        <v>379</v>
      </c>
      <c r="K61" s="352">
        <f t="shared" si="16"/>
        <v>3157</v>
      </c>
      <c r="L61" s="352" t="b">
        <f>K61='貸借対照表（目的） (百万円単位)'!H62</f>
        <v>1</v>
      </c>
      <c r="M61" s="352">
        <f>K61-'貸借対照表（目的） (百万円単位)'!H62</f>
        <v>0</v>
      </c>
      <c r="N61" s="352">
        <f t="shared" ref="N61" si="17">SUM(N62:N63)</f>
        <v>8</v>
      </c>
      <c r="O61" s="352" t="s">
        <v>379</v>
      </c>
      <c r="P61" s="352">
        <f t="shared" ref="P61" si="18">SUM(P62:P63)</f>
        <v>8</v>
      </c>
      <c r="Q61" s="352" t="b">
        <f>P61='貸借対照表（目的） (百万円単位)'!I62</f>
        <v>1</v>
      </c>
      <c r="R61" s="352">
        <f>P61-'貸借対照表（目的） (百万円単位)'!I62</f>
        <v>0</v>
      </c>
      <c r="S61" s="352">
        <f t="shared" ref="S61" si="19">SUM(S62:S63)</f>
        <v>1020</v>
      </c>
      <c r="T61" s="353" t="s">
        <v>379</v>
      </c>
      <c r="U61" s="352">
        <f t="shared" ref="U61" si="20">SUM(U62:U63)</f>
        <v>1020</v>
      </c>
      <c r="V61" s="352" t="b">
        <f>U61='貸借対照表（目的） (百万円単位)'!J62</f>
        <v>1</v>
      </c>
      <c r="W61" s="352">
        <f>U61-'貸借対照表（目的） (百万円単位)'!J62</f>
        <v>0</v>
      </c>
      <c r="X61" s="311" t="b">
        <f t="shared" si="2"/>
        <v>1</v>
      </c>
    </row>
    <row r="62" spans="1:24" s="322" customFormat="1" ht="12.75" customHeight="1" x14ac:dyDescent="0.15">
      <c r="A62" s="347"/>
      <c r="B62" s="348"/>
      <c r="C62" s="348"/>
      <c r="D62" s="348" t="s">
        <v>387</v>
      </c>
      <c r="E62" s="348" t="s">
        <v>77</v>
      </c>
      <c r="F62" s="348"/>
      <c r="G62" s="343" t="s">
        <v>11</v>
      </c>
      <c r="H62" s="349" t="s">
        <v>11</v>
      </c>
      <c r="I62" s="352" t="s">
        <v>11</v>
      </c>
      <c r="J62" s="352" t="s">
        <v>11</v>
      </c>
      <c r="K62" s="352" t="s">
        <v>11</v>
      </c>
      <c r="L62" s="352"/>
      <c r="M62" s="352"/>
      <c r="N62" s="352" t="s">
        <v>11</v>
      </c>
      <c r="O62" s="352" t="s">
        <v>11</v>
      </c>
      <c r="P62" s="352" t="s">
        <v>11</v>
      </c>
      <c r="Q62" s="352"/>
      <c r="R62" s="352"/>
      <c r="S62" s="352" t="s">
        <v>11</v>
      </c>
      <c r="T62" s="353" t="s">
        <v>11</v>
      </c>
      <c r="U62" s="352" t="s">
        <v>11</v>
      </c>
      <c r="V62" s="352"/>
      <c r="W62" s="352"/>
      <c r="X62" s="311"/>
    </row>
    <row r="63" spans="1:24" s="322" customFormat="1" ht="12.75" customHeight="1" x14ac:dyDescent="0.15">
      <c r="A63" s="347"/>
      <c r="B63" s="348"/>
      <c r="C63" s="348"/>
      <c r="D63" s="348"/>
      <c r="E63" s="348" t="s">
        <v>35</v>
      </c>
      <c r="F63" s="348"/>
      <c r="G63" s="343">
        <f>ROUND('[2]貸借対照表（事業）'!G63/1000000,0)</f>
        <v>4185</v>
      </c>
      <c r="H63" s="349" t="s">
        <v>379</v>
      </c>
      <c r="I63" s="352">
        <f>ROUND('[2]貸借対照表（事業）'!I63/1000000,0)</f>
        <v>3157</v>
      </c>
      <c r="J63" s="352" t="s">
        <v>379</v>
      </c>
      <c r="K63" s="352">
        <f t="shared" ref="K63:K64" si="21">SUM(H63:J63)</f>
        <v>3157</v>
      </c>
      <c r="L63" s="352" t="b">
        <f>K63='貸借対照表（目的） (百万円単位)'!H64</f>
        <v>1</v>
      </c>
      <c r="M63" s="352">
        <f>K63-'貸借対照表（目的） (百万円単位)'!H64</f>
        <v>0</v>
      </c>
      <c r="N63" s="352">
        <f>ROUND('[2]貸借対照表（事業）'!K63/1000000,0)</f>
        <v>8</v>
      </c>
      <c r="O63" s="352" t="s">
        <v>379</v>
      </c>
      <c r="P63" s="352">
        <f>SUM(N63:O63)</f>
        <v>8</v>
      </c>
      <c r="Q63" s="352" t="b">
        <f>P63='貸借対照表（目的） (百万円単位)'!I64</f>
        <v>1</v>
      </c>
      <c r="R63" s="352">
        <f>P63-'貸借対照表（目的） (百万円単位)'!I64</f>
        <v>0</v>
      </c>
      <c r="S63" s="399">
        <f>ROUND('[2]貸借対照表（事業）'!M63/1000000,0)+1</f>
        <v>1020</v>
      </c>
      <c r="T63" s="353" t="s">
        <v>379</v>
      </c>
      <c r="U63" s="352">
        <f>SUM(S63:T63)</f>
        <v>1020</v>
      </c>
      <c r="V63" s="352" t="b">
        <f>U63='貸借対照表（目的） (百万円単位)'!J64</f>
        <v>1</v>
      </c>
      <c r="W63" s="352">
        <f>U63-'貸借対照表（目的） (百万円単位)'!J64</f>
        <v>0</v>
      </c>
      <c r="X63" s="311" t="b">
        <f t="shared" si="2"/>
        <v>1</v>
      </c>
    </row>
    <row r="64" spans="1:24" s="322" customFormat="1" ht="12.75" customHeight="1" x14ac:dyDescent="0.15">
      <c r="A64" s="347"/>
      <c r="B64" s="348"/>
      <c r="C64" s="348"/>
      <c r="D64" s="348" t="s">
        <v>35</v>
      </c>
      <c r="E64" s="348"/>
      <c r="F64" s="348"/>
      <c r="G64" s="343">
        <f>ROUND('[2]貸借対照表（事業）'!G64/1000000,0)</f>
        <v>65</v>
      </c>
      <c r="H64" s="349" t="s">
        <v>379</v>
      </c>
      <c r="I64" s="352">
        <f>ROUND('[2]貸借対照表（事業）'!I64/1000000,0)</f>
        <v>65</v>
      </c>
      <c r="J64" s="352" t="s">
        <v>11</v>
      </c>
      <c r="K64" s="352">
        <f t="shared" si="21"/>
        <v>65</v>
      </c>
      <c r="L64" s="352" t="b">
        <f>K64='貸借対照表（目的） (百万円単位)'!H65</f>
        <v>1</v>
      </c>
      <c r="M64" s="352">
        <f>K64-'貸借対照表（目的） (百万円単位)'!H65</f>
        <v>0</v>
      </c>
      <c r="N64" s="352" t="s">
        <v>11</v>
      </c>
      <c r="O64" s="352" t="s">
        <v>11</v>
      </c>
      <c r="P64" s="352"/>
      <c r="Q64" s="352"/>
      <c r="R64" s="352"/>
      <c r="S64" s="352" t="s">
        <v>11</v>
      </c>
      <c r="T64" s="353" t="s">
        <v>11</v>
      </c>
      <c r="U64" s="352"/>
      <c r="V64" s="352"/>
      <c r="W64" s="352"/>
      <c r="X64" s="311" t="b">
        <f t="shared" si="2"/>
        <v>1</v>
      </c>
    </row>
    <row r="65" spans="1:24" s="322" customFormat="1" ht="12.75" customHeight="1" x14ac:dyDescent="0.15">
      <c r="A65" s="347"/>
      <c r="B65" s="348"/>
      <c r="C65" s="348"/>
      <c r="D65" s="348" t="s">
        <v>81</v>
      </c>
      <c r="E65" s="348"/>
      <c r="F65" s="348"/>
      <c r="G65" s="343" t="s">
        <v>11</v>
      </c>
      <c r="H65" s="349" t="s">
        <v>11</v>
      </c>
      <c r="I65" s="352" t="s">
        <v>11</v>
      </c>
      <c r="J65" s="352" t="s">
        <v>11</v>
      </c>
      <c r="K65" s="352" t="s">
        <v>11</v>
      </c>
      <c r="L65" s="352"/>
      <c r="M65" s="352"/>
      <c r="N65" s="352" t="s">
        <v>11</v>
      </c>
      <c r="O65" s="352" t="s">
        <v>11</v>
      </c>
      <c r="P65" s="352" t="s">
        <v>11</v>
      </c>
      <c r="Q65" s="352"/>
      <c r="R65" s="352"/>
      <c r="S65" s="352" t="s">
        <v>11</v>
      </c>
      <c r="T65" s="353" t="s">
        <v>11</v>
      </c>
      <c r="U65" s="352" t="s">
        <v>11</v>
      </c>
      <c r="V65" s="352"/>
      <c r="W65" s="352"/>
      <c r="X65" s="311"/>
    </row>
    <row r="66" spans="1:24" s="322" customFormat="1" ht="12.75" customHeight="1" x14ac:dyDescent="0.15">
      <c r="A66" s="347"/>
      <c r="B66" s="348" t="s">
        <v>83</v>
      </c>
      <c r="C66" s="348"/>
      <c r="D66" s="348"/>
      <c r="E66" s="348"/>
      <c r="F66" s="358"/>
      <c r="G66" s="350">
        <f>SUM(G67:G70,G73:G75)</f>
        <v>269</v>
      </c>
      <c r="H66" s="349">
        <f t="shared" ref="H66:U66" si="22">SUM(H67:H70,H73:H75)</f>
        <v>26</v>
      </c>
      <c r="I66" s="352">
        <f t="shared" si="22"/>
        <v>95</v>
      </c>
      <c r="J66" s="352">
        <f t="shared" si="22"/>
        <v>62</v>
      </c>
      <c r="K66" s="352">
        <f t="shared" si="22"/>
        <v>183</v>
      </c>
      <c r="L66" s="352" t="b">
        <f>K66='貸借対照表（目的） (百万円単位)'!H67</f>
        <v>1</v>
      </c>
      <c r="M66" s="352">
        <f>K66-'貸借対照表（目的） (百万円単位)'!H67</f>
        <v>0</v>
      </c>
      <c r="N66" s="352">
        <f t="shared" si="22"/>
        <v>37</v>
      </c>
      <c r="O66" s="352">
        <f t="shared" si="22"/>
        <v>8</v>
      </c>
      <c r="P66" s="352">
        <f t="shared" si="22"/>
        <v>45</v>
      </c>
      <c r="Q66" s="352" t="b">
        <f>P66='貸借対照表（目的） (百万円単位)'!I67</f>
        <v>1</v>
      </c>
      <c r="R66" s="352">
        <f>P66-'貸借対照表（目的） (百万円単位)'!I67</f>
        <v>0</v>
      </c>
      <c r="S66" s="352">
        <f t="shared" si="22"/>
        <v>11</v>
      </c>
      <c r="T66" s="353">
        <f t="shared" si="22"/>
        <v>30</v>
      </c>
      <c r="U66" s="352">
        <f t="shared" si="22"/>
        <v>41</v>
      </c>
      <c r="V66" s="352" t="b">
        <f>U66='貸借対照表（目的） (百万円単位)'!J67</f>
        <v>1</v>
      </c>
      <c r="W66" s="352">
        <f>U66-'貸借対照表（目的） (百万円単位)'!J67</f>
        <v>0</v>
      </c>
      <c r="X66" s="311" t="b">
        <f t="shared" si="2"/>
        <v>1</v>
      </c>
    </row>
    <row r="67" spans="1:24" s="322" customFormat="1" ht="12.75" customHeight="1" x14ac:dyDescent="0.15">
      <c r="A67" s="347"/>
      <c r="B67" s="348"/>
      <c r="C67" s="348" t="s">
        <v>85</v>
      </c>
      <c r="D67" s="348"/>
      <c r="E67" s="348"/>
      <c r="F67" s="348"/>
      <c r="G67" s="343">
        <f>ROUND('[2]貸借対照表（事業）'!G67/1000000,0)</f>
        <v>237</v>
      </c>
      <c r="H67" s="349">
        <f>ROUND('[2]貸借対照表（事業）'!H67/1000000,0)</f>
        <v>26</v>
      </c>
      <c r="I67" s="352">
        <f>ROUND('[2]貸借対照表（事業）'!I67/1000000,0)</f>
        <v>63</v>
      </c>
      <c r="J67" s="352">
        <f>ROUND('[2]貸借対照表（事業）'!J67/1000000,0)</f>
        <v>62</v>
      </c>
      <c r="K67" s="352">
        <f t="shared" ref="K67:K68" si="23">SUM(H67:J67)</f>
        <v>151</v>
      </c>
      <c r="L67" s="352" t="b">
        <f>K67='貸借対照表（目的） (百万円単位)'!H68</f>
        <v>1</v>
      </c>
      <c r="M67" s="352">
        <f>K67-'貸借対照表（目的） (百万円単位)'!H68</f>
        <v>0</v>
      </c>
      <c r="N67" s="352">
        <f>ROUND('[2]貸借対照表（事業）'!K67/1000000,0)</f>
        <v>37</v>
      </c>
      <c r="O67" s="352">
        <f>ROUND('[2]貸借対照表（事業）'!L67/1000000,0)</f>
        <v>8</v>
      </c>
      <c r="P67" s="352">
        <f>SUM(N67:O67)</f>
        <v>45</v>
      </c>
      <c r="Q67" s="352" t="b">
        <f>P67='貸借対照表（目的） (百万円単位)'!I68</f>
        <v>1</v>
      </c>
      <c r="R67" s="352">
        <f>P67-'貸借対照表（目的） (百万円単位)'!I68</f>
        <v>0</v>
      </c>
      <c r="S67" s="399">
        <f>ROUND('[2]貸借対照表（事業）'!M67/1000000,0)+1</f>
        <v>11</v>
      </c>
      <c r="T67" s="362">
        <f>ROUND('[2]貸借対照表（事業）'!N67/1000000,0)</f>
        <v>30</v>
      </c>
      <c r="U67" s="352">
        <f>SUM(S67:T67)</f>
        <v>41</v>
      </c>
      <c r="V67" s="352" t="b">
        <f>U67='貸借対照表（目的） (百万円単位)'!J68</f>
        <v>1</v>
      </c>
      <c r="W67" s="352">
        <f>U67-'貸借対照表（目的） (百万円単位)'!J68</f>
        <v>0</v>
      </c>
      <c r="X67" s="311" t="b">
        <f t="shared" si="2"/>
        <v>1</v>
      </c>
    </row>
    <row r="68" spans="1:24" s="322" customFormat="1" ht="12.75" customHeight="1" x14ac:dyDescent="0.15">
      <c r="A68" s="347"/>
      <c r="B68" s="348"/>
      <c r="C68" s="348" t="s">
        <v>87</v>
      </c>
      <c r="D68" s="348"/>
      <c r="E68" s="348"/>
      <c r="F68" s="348"/>
      <c r="G68" s="343">
        <f>ROUND('[2]貸借対照表（事業）'!G68/1000000,0)</f>
        <v>32</v>
      </c>
      <c r="H68" s="349" t="s">
        <v>379</v>
      </c>
      <c r="I68" s="352">
        <f>ROUND('[2]貸借対照表（事業）'!I68/1000000,0)</f>
        <v>32</v>
      </c>
      <c r="J68" s="352" t="s">
        <v>335</v>
      </c>
      <c r="K68" s="352">
        <f t="shared" si="23"/>
        <v>32</v>
      </c>
      <c r="L68" s="352" t="b">
        <f>K68='貸借対照表（目的） (百万円単位)'!H69</f>
        <v>1</v>
      </c>
      <c r="M68" s="352">
        <f>K68-'貸借対照表（目的） (百万円単位)'!H69</f>
        <v>0</v>
      </c>
      <c r="N68" s="352" t="s">
        <v>335</v>
      </c>
      <c r="O68" s="352" t="s">
        <v>335</v>
      </c>
      <c r="P68" s="352"/>
      <c r="Q68" s="352"/>
      <c r="R68" s="352"/>
      <c r="S68" s="352" t="s">
        <v>335</v>
      </c>
      <c r="T68" s="353" t="s">
        <v>11</v>
      </c>
      <c r="U68" s="352"/>
      <c r="V68" s="352"/>
      <c r="W68" s="352"/>
      <c r="X68" s="311" t="b">
        <f t="shared" si="2"/>
        <v>1</v>
      </c>
    </row>
    <row r="69" spans="1:24" s="322" customFormat="1" ht="12.75" customHeight="1" x14ac:dyDescent="0.15">
      <c r="A69" s="347"/>
      <c r="B69" s="348"/>
      <c r="C69" s="348" t="s">
        <v>88</v>
      </c>
      <c r="D69" s="348"/>
      <c r="E69" s="348"/>
      <c r="F69" s="348"/>
      <c r="G69" s="343" t="s">
        <v>11</v>
      </c>
      <c r="H69" s="349" t="s">
        <v>11</v>
      </c>
      <c r="I69" s="352" t="s">
        <v>11</v>
      </c>
      <c r="J69" s="352" t="s">
        <v>11</v>
      </c>
      <c r="K69" s="352" t="s">
        <v>11</v>
      </c>
      <c r="L69" s="352"/>
      <c r="M69" s="352"/>
      <c r="N69" s="352" t="s">
        <v>11</v>
      </c>
      <c r="O69" s="352" t="s">
        <v>11</v>
      </c>
      <c r="P69" s="352" t="s">
        <v>11</v>
      </c>
      <c r="Q69" s="352"/>
      <c r="R69" s="352"/>
      <c r="S69" s="352" t="s">
        <v>11</v>
      </c>
      <c r="T69" s="353" t="s">
        <v>11</v>
      </c>
      <c r="U69" s="352" t="s">
        <v>11</v>
      </c>
      <c r="V69" s="352"/>
      <c r="W69" s="352"/>
      <c r="X69" s="311"/>
    </row>
    <row r="70" spans="1:24" s="322" customFormat="1" ht="12.75" customHeight="1" x14ac:dyDescent="0.15">
      <c r="A70" s="347"/>
      <c r="B70" s="348"/>
      <c r="C70" s="348" t="s">
        <v>75</v>
      </c>
      <c r="D70" s="348"/>
      <c r="E70" s="348"/>
      <c r="F70" s="348"/>
      <c r="G70" s="343" t="s">
        <v>11</v>
      </c>
      <c r="H70" s="349" t="s">
        <v>11</v>
      </c>
      <c r="I70" s="352" t="s">
        <v>11</v>
      </c>
      <c r="J70" s="352" t="s">
        <v>11</v>
      </c>
      <c r="K70" s="352" t="s">
        <v>11</v>
      </c>
      <c r="L70" s="352"/>
      <c r="M70" s="352"/>
      <c r="N70" s="352" t="s">
        <v>11</v>
      </c>
      <c r="O70" s="352" t="s">
        <v>11</v>
      </c>
      <c r="P70" s="352" t="s">
        <v>11</v>
      </c>
      <c r="Q70" s="352"/>
      <c r="R70" s="352"/>
      <c r="S70" s="352" t="s">
        <v>11</v>
      </c>
      <c r="T70" s="353" t="s">
        <v>11</v>
      </c>
      <c r="U70" s="352" t="s">
        <v>11</v>
      </c>
      <c r="V70" s="352"/>
      <c r="W70" s="352"/>
      <c r="X70" s="311"/>
    </row>
    <row r="71" spans="1:24" s="322" customFormat="1" ht="12.75" customHeight="1" x14ac:dyDescent="0.15">
      <c r="A71" s="347"/>
      <c r="B71" s="348"/>
      <c r="C71" s="348"/>
      <c r="D71" s="348" t="s">
        <v>91</v>
      </c>
      <c r="E71" s="348"/>
      <c r="F71" s="348"/>
      <c r="G71" s="343" t="s">
        <v>11</v>
      </c>
      <c r="H71" s="349" t="s">
        <v>11</v>
      </c>
      <c r="I71" s="352" t="s">
        <v>11</v>
      </c>
      <c r="J71" s="352" t="s">
        <v>11</v>
      </c>
      <c r="K71" s="352" t="s">
        <v>11</v>
      </c>
      <c r="L71" s="352"/>
      <c r="M71" s="352"/>
      <c r="N71" s="352" t="s">
        <v>11</v>
      </c>
      <c r="O71" s="352" t="s">
        <v>11</v>
      </c>
      <c r="P71" s="352" t="s">
        <v>11</v>
      </c>
      <c r="Q71" s="352"/>
      <c r="R71" s="352"/>
      <c r="S71" s="352" t="s">
        <v>11</v>
      </c>
      <c r="T71" s="353" t="s">
        <v>11</v>
      </c>
      <c r="U71" s="352" t="s">
        <v>11</v>
      </c>
      <c r="V71" s="352"/>
      <c r="W71" s="352"/>
      <c r="X71" s="311"/>
    </row>
    <row r="72" spans="1:24" s="322" customFormat="1" ht="12.75" customHeight="1" x14ac:dyDescent="0.15">
      <c r="A72" s="347"/>
      <c r="B72" s="348"/>
      <c r="C72" s="348"/>
      <c r="D72" s="348" t="s">
        <v>77</v>
      </c>
      <c r="E72" s="348"/>
      <c r="F72" s="348"/>
      <c r="G72" s="343" t="s">
        <v>11</v>
      </c>
      <c r="H72" s="349" t="s">
        <v>11</v>
      </c>
      <c r="I72" s="352" t="s">
        <v>11</v>
      </c>
      <c r="J72" s="352" t="s">
        <v>11</v>
      </c>
      <c r="K72" s="352" t="s">
        <v>11</v>
      </c>
      <c r="L72" s="352"/>
      <c r="M72" s="352"/>
      <c r="N72" s="352" t="s">
        <v>11</v>
      </c>
      <c r="O72" s="352" t="s">
        <v>11</v>
      </c>
      <c r="P72" s="352" t="s">
        <v>11</v>
      </c>
      <c r="Q72" s="352"/>
      <c r="R72" s="352"/>
      <c r="S72" s="352" t="s">
        <v>11</v>
      </c>
      <c r="T72" s="353" t="s">
        <v>11</v>
      </c>
      <c r="U72" s="352" t="s">
        <v>11</v>
      </c>
      <c r="V72" s="352"/>
      <c r="W72" s="352"/>
      <c r="X72" s="311"/>
    </row>
    <row r="73" spans="1:24" s="322" customFormat="1" ht="12.75" customHeight="1" x14ac:dyDescent="0.15">
      <c r="A73" s="347"/>
      <c r="B73" s="348"/>
      <c r="C73" s="348" t="s">
        <v>94</v>
      </c>
      <c r="D73" s="348"/>
      <c r="E73" s="348"/>
      <c r="F73" s="348"/>
      <c r="G73" s="343" t="s">
        <v>11</v>
      </c>
      <c r="H73" s="349" t="s">
        <v>11</v>
      </c>
      <c r="I73" s="352" t="s">
        <v>11</v>
      </c>
      <c r="J73" s="352" t="s">
        <v>11</v>
      </c>
      <c r="K73" s="352" t="s">
        <v>11</v>
      </c>
      <c r="L73" s="352"/>
      <c r="M73" s="352"/>
      <c r="N73" s="352" t="s">
        <v>11</v>
      </c>
      <c r="O73" s="352" t="s">
        <v>11</v>
      </c>
      <c r="P73" s="352" t="s">
        <v>11</v>
      </c>
      <c r="Q73" s="352"/>
      <c r="R73" s="352"/>
      <c r="S73" s="352" t="s">
        <v>11</v>
      </c>
      <c r="T73" s="353" t="s">
        <v>11</v>
      </c>
      <c r="U73" s="352" t="s">
        <v>11</v>
      </c>
      <c r="V73" s="352"/>
      <c r="W73" s="352"/>
      <c r="X73" s="311"/>
    </row>
    <row r="74" spans="1:24" s="322" customFormat="1" ht="12.75" customHeight="1" x14ac:dyDescent="0.15">
      <c r="A74" s="347"/>
      <c r="B74" s="348"/>
      <c r="C74" s="348" t="s">
        <v>35</v>
      </c>
      <c r="D74" s="348"/>
      <c r="E74" s="348"/>
      <c r="F74" s="348"/>
      <c r="G74" s="343" t="s">
        <v>11</v>
      </c>
      <c r="H74" s="349" t="s">
        <v>11</v>
      </c>
      <c r="I74" s="352" t="s">
        <v>11</v>
      </c>
      <c r="J74" s="352" t="s">
        <v>11</v>
      </c>
      <c r="K74" s="352" t="s">
        <v>11</v>
      </c>
      <c r="L74" s="352"/>
      <c r="M74" s="352"/>
      <c r="N74" s="352" t="s">
        <v>11</v>
      </c>
      <c r="O74" s="352" t="s">
        <v>11</v>
      </c>
      <c r="P74" s="352" t="s">
        <v>11</v>
      </c>
      <c r="Q74" s="352"/>
      <c r="R74" s="352"/>
      <c r="S74" s="352" t="s">
        <v>11</v>
      </c>
      <c r="T74" s="353" t="s">
        <v>11</v>
      </c>
      <c r="U74" s="352" t="s">
        <v>11</v>
      </c>
      <c r="V74" s="352"/>
      <c r="W74" s="352"/>
      <c r="X74" s="311"/>
    </row>
    <row r="75" spans="1:24" s="322" customFormat="1" ht="12.75" customHeight="1" x14ac:dyDescent="0.15">
      <c r="A75" s="363"/>
      <c r="B75" s="364"/>
      <c r="C75" s="364" t="s">
        <v>81</v>
      </c>
      <c r="D75" s="364"/>
      <c r="E75" s="364"/>
      <c r="F75" s="364"/>
      <c r="G75" s="343" t="s">
        <v>11</v>
      </c>
      <c r="H75" s="349" t="s">
        <v>11</v>
      </c>
      <c r="I75" s="352" t="s">
        <v>11</v>
      </c>
      <c r="J75" s="352" t="s">
        <v>11</v>
      </c>
      <c r="K75" s="352" t="s">
        <v>11</v>
      </c>
      <c r="L75" s="352"/>
      <c r="M75" s="352"/>
      <c r="N75" s="352" t="s">
        <v>11</v>
      </c>
      <c r="O75" s="352" t="s">
        <v>11</v>
      </c>
      <c r="P75" s="352" t="s">
        <v>11</v>
      </c>
      <c r="Q75" s="352"/>
      <c r="R75" s="352"/>
      <c r="S75" s="352" t="s">
        <v>11</v>
      </c>
      <c r="T75" s="353" t="s">
        <v>11</v>
      </c>
      <c r="U75" s="352" t="s">
        <v>11</v>
      </c>
      <c r="V75" s="352"/>
      <c r="W75" s="352"/>
      <c r="X75" s="311"/>
    </row>
    <row r="76" spans="1:24" s="322" customFormat="1" ht="12.75" customHeight="1" thickBot="1" x14ac:dyDescent="0.2">
      <c r="A76" s="365"/>
      <c r="B76" s="366" t="s">
        <v>388</v>
      </c>
      <c r="C76" s="366"/>
      <c r="D76" s="366"/>
      <c r="E76" s="366"/>
      <c r="F76" s="366"/>
      <c r="G76" s="367"/>
      <c r="H76" s="368"/>
      <c r="I76" s="369"/>
      <c r="J76" s="369"/>
      <c r="K76" s="369"/>
      <c r="L76" s="369"/>
      <c r="M76" s="369"/>
      <c r="N76" s="369"/>
      <c r="O76" s="369"/>
      <c r="P76" s="369"/>
      <c r="Q76" s="369"/>
      <c r="R76" s="369"/>
      <c r="S76" s="369"/>
      <c r="T76" s="370"/>
      <c r="U76" s="369"/>
      <c r="V76" s="369"/>
      <c r="W76" s="369"/>
      <c r="X76" s="311" t="b">
        <f t="shared" ref="X76:X97" si="24">G76=SUM(H76:J76,N76:O76,S76:T76)</f>
        <v>1</v>
      </c>
    </row>
    <row r="77" spans="1:24" s="322" customFormat="1" ht="13.5" customHeight="1" x14ac:dyDescent="0.15">
      <c r="A77" s="371" t="s">
        <v>389</v>
      </c>
      <c r="B77" s="372"/>
      <c r="C77" s="372"/>
      <c r="D77" s="372"/>
      <c r="E77" s="372"/>
      <c r="F77" s="372"/>
      <c r="G77" s="343">
        <f>SUM(G78,G94)</f>
        <v>12097</v>
      </c>
      <c r="H77" s="351">
        <f>SUM(H78,H94)</f>
        <v>1146</v>
      </c>
      <c r="I77" s="345">
        <f t="shared" ref="I77:U77" si="25">SUM(I78,I94)</f>
        <v>9032</v>
      </c>
      <c r="J77" s="345">
        <f t="shared" si="25"/>
        <v>289</v>
      </c>
      <c r="K77" s="345">
        <f t="shared" si="25"/>
        <v>10467</v>
      </c>
      <c r="L77" s="345" t="b">
        <f>K77='貸借対照表（目的） (百万円単位)'!H78</f>
        <v>1</v>
      </c>
      <c r="M77" s="345">
        <f>K77-'貸借対照表（目的） (百万円単位)'!H78</f>
        <v>0</v>
      </c>
      <c r="N77" s="345">
        <f t="shared" si="25"/>
        <v>482</v>
      </c>
      <c r="O77" s="345">
        <f t="shared" si="25"/>
        <v>87</v>
      </c>
      <c r="P77" s="345">
        <f t="shared" si="25"/>
        <v>569</v>
      </c>
      <c r="Q77" s="345" t="b">
        <f>P77='貸借対照表（目的） (百万円単位)'!I78</f>
        <v>1</v>
      </c>
      <c r="R77" s="345">
        <f>P77-'貸借対照表（目的） (百万円単位)'!I78</f>
        <v>0</v>
      </c>
      <c r="S77" s="345">
        <f t="shared" si="25"/>
        <v>1032</v>
      </c>
      <c r="T77" s="346">
        <f t="shared" si="25"/>
        <v>29</v>
      </c>
      <c r="U77" s="345">
        <f t="shared" si="25"/>
        <v>1061</v>
      </c>
      <c r="V77" s="345" t="b">
        <f>U77='貸借対照表（目的） (百万円単位)'!J78</f>
        <v>1</v>
      </c>
      <c r="W77" s="345">
        <f>U77-'貸借対照表（目的） (百万円単位)'!J78</f>
        <v>0</v>
      </c>
      <c r="X77" s="311" t="b">
        <f t="shared" si="24"/>
        <v>1</v>
      </c>
    </row>
    <row r="78" spans="1:24" s="322" customFormat="1" ht="13.5" customHeight="1" x14ac:dyDescent="0.15">
      <c r="A78" s="347"/>
      <c r="B78" s="348" t="s">
        <v>99</v>
      </c>
      <c r="C78" s="348"/>
      <c r="D78" s="348"/>
      <c r="E78" s="348"/>
      <c r="F78" s="348"/>
      <c r="G78" s="343">
        <f>SUM(G79,G85)</f>
        <v>1515</v>
      </c>
      <c r="H78" s="349">
        <f t="shared" ref="H78:U78" si="26">SUM(H79,H85)</f>
        <v>433</v>
      </c>
      <c r="I78" s="352">
        <f t="shared" si="26"/>
        <v>902</v>
      </c>
      <c r="J78" s="352">
        <f t="shared" si="26"/>
        <v>4</v>
      </c>
      <c r="K78" s="352">
        <f t="shared" si="26"/>
        <v>1339</v>
      </c>
      <c r="L78" s="352" t="b">
        <f>K78='貸借対照表（目的） (百万円単位)'!H79</f>
        <v>1</v>
      </c>
      <c r="M78" s="352">
        <f>K78-'貸借対照表（目的） (百万円単位)'!H79</f>
        <v>0</v>
      </c>
      <c r="N78" s="352">
        <f t="shared" si="26"/>
        <v>70</v>
      </c>
      <c r="O78" s="352">
        <f t="shared" si="26"/>
        <v>1</v>
      </c>
      <c r="P78" s="352">
        <f t="shared" si="26"/>
        <v>71</v>
      </c>
      <c r="Q78" s="352" t="b">
        <f>P78='貸借対照表（目的） (百万円単位)'!I79</f>
        <v>1</v>
      </c>
      <c r="R78" s="352">
        <f>P78-'貸借対照表（目的） (百万円単位)'!I79</f>
        <v>0</v>
      </c>
      <c r="S78" s="352">
        <f t="shared" si="26"/>
        <v>102</v>
      </c>
      <c r="T78" s="353">
        <f t="shared" si="26"/>
        <v>3</v>
      </c>
      <c r="U78" s="352">
        <f t="shared" si="26"/>
        <v>105</v>
      </c>
      <c r="V78" s="352" t="b">
        <f>U78='貸借対照表（目的） (百万円単位)'!J79</f>
        <v>1</v>
      </c>
      <c r="W78" s="352">
        <f>U78-'貸借対照表（目的） (百万円単位)'!J79</f>
        <v>0</v>
      </c>
      <c r="X78" s="311" t="b">
        <f t="shared" si="24"/>
        <v>1</v>
      </c>
    </row>
    <row r="79" spans="1:24" s="322" customFormat="1" ht="13.5" customHeight="1" x14ac:dyDescent="0.15">
      <c r="A79" s="347"/>
      <c r="B79" s="348"/>
      <c r="C79" s="348" t="s">
        <v>101</v>
      </c>
      <c r="D79" s="348"/>
      <c r="E79" s="348"/>
      <c r="F79" s="348"/>
      <c r="G79" s="343">
        <f>SUM(G80:G84)</f>
        <v>1138</v>
      </c>
      <c r="H79" s="349">
        <f t="shared" ref="H79:T79" si="27">SUM(H80:H84)</f>
        <v>383</v>
      </c>
      <c r="I79" s="352">
        <f t="shared" si="27"/>
        <v>694</v>
      </c>
      <c r="J79" s="352">
        <f t="shared" si="27"/>
        <v>1</v>
      </c>
      <c r="K79" s="352">
        <f t="shared" si="27"/>
        <v>1078</v>
      </c>
      <c r="L79" s="352" t="b">
        <f>K79='貸借対照表（目的） (百万円単位)'!H80</f>
        <v>1</v>
      </c>
      <c r="M79" s="352">
        <f>K79-'貸借対照表（目的） (百万円単位)'!H80</f>
        <v>0</v>
      </c>
      <c r="N79" s="352">
        <f t="shared" si="27"/>
        <v>59</v>
      </c>
      <c r="O79" s="352">
        <f t="shared" si="27"/>
        <v>0</v>
      </c>
      <c r="P79" s="352">
        <f t="shared" si="27"/>
        <v>59</v>
      </c>
      <c r="Q79" s="352" t="b">
        <f>P79='貸借対照表（目的） (百万円単位)'!I80</f>
        <v>1</v>
      </c>
      <c r="R79" s="352">
        <f>P79-'貸借対照表（目的） (百万円単位)'!I80</f>
        <v>0</v>
      </c>
      <c r="S79" s="352">
        <f t="shared" si="27"/>
        <v>1</v>
      </c>
      <c r="T79" s="353">
        <f t="shared" si="27"/>
        <v>0</v>
      </c>
      <c r="U79" s="352">
        <f t="shared" ref="U79" si="28">SUM(U80:U84)</f>
        <v>1</v>
      </c>
      <c r="V79" s="352" t="b">
        <f>U79='貸借対照表（目的） (百万円単位)'!J80</f>
        <v>1</v>
      </c>
      <c r="W79" s="352">
        <f>U79-'貸借対照表（目的） (百万円単位)'!J80</f>
        <v>0</v>
      </c>
      <c r="X79" s="311" t="b">
        <f t="shared" si="24"/>
        <v>1</v>
      </c>
    </row>
    <row r="80" spans="1:24" s="322" customFormat="1" ht="13.5" customHeight="1" x14ac:dyDescent="0.15">
      <c r="A80" s="347"/>
      <c r="B80" s="348"/>
      <c r="C80" s="348"/>
      <c r="D80" s="348" t="s">
        <v>390</v>
      </c>
      <c r="E80" s="348"/>
      <c r="F80" s="348"/>
      <c r="G80" s="343">
        <f>ROUND('[2]貸借対照表（事業）'!G80/1000000,0)</f>
        <v>1075</v>
      </c>
      <c r="H80" s="349">
        <f>ROUND('[2]貸借対照表（事業）'!H80/1000000,0)</f>
        <v>382</v>
      </c>
      <c r="I80" s="352">
        <f>ROUND('[2]貸借対照表（事業）'!I80/1000000,0)</f>
        <v>693</v>
      </c>
      <c r="J80" s="352" t="s">
        <v>379</v>
      </c>
      <c r="K80" s="352">
        <f>SUM(H80:J80)</f>
        <v>1075</v>
      </c>
      <c r="L80" s="352" t="b">
        <f>K80='貸借対照表（目的） (百万円単位)'!H81</f>
        <v>1</v>
      </c>
      <c r="M80" s="352">
        <f>K80-'貸借対照表（目的） (百万円単位)'!H81</f>
        <v>0</v>
      </c>
      <c r="N80" s="352" t="s">
        <v>379</v>
      </c>
      <c r="O80" s="352" t="s">
        <v>379</v>
      </c>
      <c r="P80" s="352"/>
      <c r="Q80" s="352"/>
      <c r="R80" s="352"/>
      <c r="S80" s="352" t="s">
        <v>379</v>
      </c>
      <c r="T80" s="353" t="s">
        <v>11</v>
      </c>
      <c r="U80" s="352"/>
      <c r="V80" s="352"/>
      <c r="W80" s="352"/>
      <c r="X80" s="311" t="b">
        <f t="shared" si="24"/>
        <v>1</v>
      </c>
    </row>
    <row r="81" spans="1:24" s="322" customFormat="1" ht="13.5" customHeight="1" x14ac:dyDescent="0.15">
      <c r="A81" s="347"/>
      <c r="B81" s="348"/>
      <c r="C81" s="348"/>
      <c r="D81" s="348" t="s">
        <v>104</v>
      </c>
      <c r="E81" s="348"/>
      <c r="F81" s="348"/>
      <c r="G81" s="343" t="s">
        <v>11</v>
      </c>
      <c r="H81" s="349" t="s">
        <v>11</v>
      </c>
      <c r="I81" s="352" t="s">
        <v>11</v>
      </c>
      <c r="J81" s="352" t="s">
        <v>11</v>
      </c>
      <c r="K81" s="352" t="s">
        <v>11</v>
      </c>
      <c r="L81" s="352"/>
      <c r="M81" s="352"/>
      <c r="N81" s="352" t="s">
        <v>11</v>
      </c>
      <c r="O81" s="352" t="s">
        <v>11</v>
      </c>
      <c r="P81" s="352" t="s">
        <v>11</v>
      </c>
      <c r="Q81" s="352"/>
      <c r="R81" s="352"/>
      <c r="S81" s="352" t="s">
        <v>11</v>
      </c>
      <c r="T81" s="353" t="s">
        <v>11</v>
      </c>
      <c r="U81" s="352" t="s">
        <v>11</v>
      </c>
      <c r="V81" s="352"/>
      <c r="W81" s="352"/>
      <c r="X81" s="311"/>
    </row>
    <row r="82" spans="1:24" s="322" customFormat="1" ht="13.5" customHeight="1" x14ac:dyDescent="0.15">
      <c r="A82" s="347"/>
      <c r="B82" s="348"/>
      <c r="C82" s="348"/>
      <c r="D82" s="348" t="s">
        <v>106</v>
      </c>
      <c r="E82" s="348"/>
      <c r="F82" s="348"/>
      <c r="G82" s="373">
        <f>ROUND('[2]貸借対照表（事業）'!G82/1000000,0)-1</f>
        <v>63</v>
      </c>
      <c r="H82" s="349">
        <f>ROUND('[2]貸借対照表（事業）'!H82/1000000,0)</f>
        <v>1</v>
      </c>
      <c r="I82" s="374">
        <f>ROUND('[2]貸借対照表（事業）'!I82/1000000,0)-1</f>
        <v>1</v>
      </c>
      <c r="J82" s="352">
        <f>ROUND('[2]貸借対照表（事業）'!J82/1000000,0)</f>
        <v>1</v>
      </c>
      <c r="K82" s="352">
        <f>SUM(H82:J82)</f>
        <v>3</v>
      </c>
      <c r="L82" s="352" t="b">
        <f>K82='貸借対照表（目的） (百万円単位)'!H83</f>
        <v>1</v>
      </c>
      <c r="M82" s="352">
        <f>K82-'貸借対照表（目的） (百万円単位)'!H83</f>
        <v>0</v>
      </c>
      <c r="N82" s="352">
        <f>ROUND('[2]貸借対照表（事業）'!K82/1000000,0)</f>
        <v>59</v>
      </c>
      <c r="O82" s="352">
        <f>ROUND('[2]貸借対照表（事業）'!L82/1000000,0)</f>
        <v>0</v>
      </c>
      <c r="P82" s="352">
        <f>SUM(N82:O82)</f>
        <v>59</v>
      </c>
      <c r="Q82" s="352" t="b">
        <f>P82='貸借対照表（目的） (百万円単位)'!I83</f>
        <v>1</v>
      </c>
      <c r="R82" s="352">
        <f>P82-'貸借対照表（目的） (百万円単位)'!I83</f>
        <v>0</v>
      </c>
      <c r="S82" s="399">
        <f>ROUND('[2]貸借対照表（事業）'!M82/1000000,0)+1</f>
        <v>1</v>
      </c>
      <c r="T82" s="353">
        <f>ROUND('[2]貸借対照表（事業）'!N82/1000000,0)</f>
        <v>0</v>
      </c>
      <c r="U82" s="352">
        <f>SUM(S82:T82)</f>
        <v>1</v>
      </c>
      <c r="V82" s="352" t="b">
        <f>U82='貸借対照表（目的） (百万円単位)'!J83</f>
        <v>1</v>
      </c>
      <c r="W82" s="352">
        <f>U82-'貸借対照表（目的） (百万円単位)'!J83</f>
        <v>0</v>
      </c>
      <c r="X82" s="311" t="b">
        <f t="shared" si="24"/>
        <v>1</v>
      </c>
    </row>
    <row r="83" spans="1:24" s="322" customFormat="1" ht="13.5" customHeight="1" x14ac:dyDescent="0.15">
      <c r="A83" s="347"/>
      <c r="B83" s="348"/>
      <c r="C83" s="348"/>
      <c r="D83" s="348" t="s">
        <v>108</v>
      </c>
      <c r="E83" s="348"/>
      <c r="F83" s="348"/>
      <c r="G83" s="343" t="s">
        <v>11</v>
      </c>
      <c r="H83" s="349" t="s">
        <v>11</v>
      </c>
      <c r="I83" s="352" t="s">
        <v>11</v>
      </c>
      <c r="J83" s="352" t="s">
        <v>11</v>
      </c>
      <c r="K83" s="352" t="s">
        <v>11</v>
      </c>
      <c r="L83" s="352"/>
      <c r="M83" s="352"/>
      <c r="N83" s="352" t="s">
        <v>11</v>
      </c>
      <c r="O83" s="352" t="s">
        <v>11</v>
      </c>
      <c r="P83" s="352" t="s">
        <v>11</v>
      </c>
      <c r="Q83" s="352"/>
      <c r="R83" s="352"/>
      <c r="S83" s="352" t="s">
        <v>11</v>
      </c>
      <c r="T83" s="353" t="s">
        <v>11</v>
      </c>
      <c r="U83" s="352" t="s">
        <v>11</v>
      </c>
      <c r="V83" s="352"/>
      <c r="W83" s="352"/>
      <c r="X83" s="311"/>
    </row>
    <row r="84" spans="1:24" s="322" customFormat="1" ht="13.5" customHeight="1" x14ac:dyDescent="0.15">
      <c r="A84" s="347"/>
      <c r="B84" s="348"/>
      <c r="C84" s="348"/>
      <c r="D84" s="348" t="s">
        <v>35</v>
      </c>
      <c r="E84" s="348"/>
      <c r="F84" s="348"/>
      <c r="G84" s="343" t="s">
        <v>11</v>
      </c>
      <c r="H84" s="349" t="s">
        <v>11</v>
      </c>
      <c r="I84" s="352" t="s">
        <v>11</v>
      </c>
      <c r="J84" s="352" t="s">
        <v>11</v>
      </c>
      <c r="K84" s="352" t="s">
        <v>11</v>
      </c>
      <c r="L84" s="352"/>
      <c r="M84" s="352"/>
      <c r="N84" s="352" t="s">
        <v>11</v>
      </c>
      <c r="O84" s="352" t="s">
        <v>11</v>
      </c>
      <c r="P84" s="352" t="s">
        <v>11</v>
      </c>
      <c r="Q84" s="352"/>
      <c r="R84" s="352"/>
      <c r="S84" s="352" t="s">
        <v>11</v>
      </c>
      <c r="T84" s="353" t="s">
        <v>11</v>
      </c>
      <c r="U84" s="352" t="s">
        <v>11</v>
      </c>
      <c r="V84" s="352"/>
      <c r="W84" s="352"/>
      <c r="X84" s="311"/>
    </row>
    <row r="85" spans="1:24" s="322" customFormat="1" ht="13.5" customHeight="1" x14ac:dyDescent="0.15">
      <c r="A85" s="347"/>
      <c r="B85" s="348"/>
      <c r="C85" s="348" t="s">
        <v>111</v>
      </c>
      <c r="D85" s="348"/>
      <c r="E85" s="348"/>
      <c r="F85" s="348"/>
      <c r="G85" s="343">
        <f>SUM(G86:G93)</f>
        <v>377</v>
      </c>
      <c r="H85" s="349">
        <f t="shared" ref="H85:T85" si="29">SUM(H86:H93)</f>
        <v>50</v>
      </c>
      <c r="I85" s="352">
        <f t="shared" si="29"/>
        <v>208</v>
      </c>
      <c r="J85" s="352">
        <f t="shared" si="29"/>
        <v>3</v>
      </c>
      <c r="K85" s="352">
        <f t="shared" si="29"/>
        <v>261</v>
      </c>
      <c r="L85" s="352" t="b">
        <f>K85='貸借対照表（目的） (百万円単位)'!H86</f>
        <v>1</v>
      </c>
      <c r="M85" s="352">
        <f>K85-'貸借対照表（目的） (百万円単位)'!H86</f>
        <v>0</v>
      </c>
      <c r="N85" s="352">
        <f t="shared" si="29"/>
        <v>11</v>
      </c>
      <c r="O85" s="352">
        <f t="shared" si="29"/>
        <v>1</v>
      </c>
      <c r="P85" s="352">
        <f t="shared" si="29"/>
        <v>12</v>
      </c>
      <c r="Q85" s="352" t="b">
        <f>P85='貸借対照表（目的） (百万円単位)'!I86</f>
        <v>1</v>
      </c>
      <c r="R85" s="352">
        <f>P85-'貸借対照表（目的） (百万円単位)'!I86</f>
        <v>0</v>
      </c>
      <c r="S85" s="352">
        <f t="shared" si="29"/>
        <v>101</v>
      </c>
      <c r="T85" s="353">
        <f t="shared" si="29"/>
        <v>3</v>
      </c>
      <c r="U85" s="352">
        <f t="shared" ref="U85" si="30">SUM(U86:U93)</f>
        <v>104</v>
      </c>
      <c r="V85" s="352" t="b">
        <f>U85='貸借対照表（目的） (百万円単位)'!J86</f>
        <v>1</v>
      </c>
      <c r="W85" s="352">
        <f>U85-'貸借対照表（目的） (百万円単位)'!J86</f>
        <v>0</v>
      </c>
      <c r="X85" s="311" t="b">
        <f t="shared" si="24"/>
        <v>1</v>
      </c>
    </row>
    <row r="86" spans="1:24" s="322" customFormat="1" ht="13.5" customHeight="1" x14ac:dyDescent="0.15">
      <c r="A86" s="347"/>
      <c r="B86" s="348"/>
      <c r="C86" s="348"/>
      <c r="D86" s="348" t="s">
        <v>391</v>
      </c>
      <c r="E86" s="348"/>
      <c r="F86" s="348"/>
      <c r="G86" s="343">
        <f>ROUND('[2]貸借対照表（事業）'!G86/1000000,0)</f>
        <v>249</v>
      </c>
      <c r="H86" s="349">
        <f>ROUND('[2]貸借対照表（事業）'!H86/1000000,0)</f>
        <v>48</v>
      </c>
      <c r="I86" s="374">
        <f>ROUND('[2]貸借対照表（事業）'!I86/1000000,0)-1</f>
        <v>201</v>
      </c>
      <c r="J86" s="352" t="s">
        <v>379</v>
      </c>
      <c r="K86" s="352">
        <f>SUM(H86:J86)</f>
        <v>249</v>
      </c>
      <c r="L86" s="352" t="b">
        <f>K86='貸借対照表（目的） (百万円単位)'!H87</f>
        <v>1</v>
      </c>
      <c r="M86" s="352">
        <f>K86-'貸借対照表（目的） (百万円単位)'!H87</f>
        <v>0</v>
      </c>
      <c r="N86" s="352" t="s">
        <v>379</v>
      </c>
      <c r="O86" s="352" t="s">
        <v>379</v>
      </c>
      <c r="P86" s="352"/>
      <c r="Q86" s="352"/>
      <c r="R86" s="352"/>
      <c r="S86" s="352" t="s">
        <v>379</v>
      </c>
      <c r="T86" s="353" t="s">
        <v>11</v>
      </c>
      <c r="U86" s="352"/>
      <c r="V86" s="352"/>
      <c r="W86" s="352"/>
      <c r="X86" s="311" t="b">
        <f t="shared" si="24"/>
        <v>1</v>
      </c>
    </row>
    <row r="87" spans="1:24" s="322" customFormat="1" ht="13.5" customHeight="1" x14ac:dyDescent="0.15">
      <c r="A87" s="347"/>
      <c r="B87" s="348"/>
      <c r="C87" s="348"/>
      <c r="D87" s="348" t="s">
        <v>114</v>
      </c>
      <c r="E87" s="348"/>
      <c r="F87" s="348"/>
      <c r="G87" s="343" t="s">
        <v>379</v>
      </c>
      <c r="H87" s="349" t="s">
        <v>379</v>
      </c>
      <c r="I87" s="352" t="s">
        <v>379</v>
      </c>
      <c r="J87" s="352" t="s">
        <v>379</v>
      </c>
      <c r="K87" s="352" t="s">
        <v>379</v>
      </c>
      <c r="L87" s="352"/>
      <c r="M87" s="352"/>
      <c r="N87" s="352" t="s">
        <v>379</v>
      </c>
      <c r="O87" s="352" t="s">
        <v>379</v>
      </c>
      <c r="P87" s="352" t="s">
        <v>379</v>
      </c>
      <c r="Q87" s="352"/>
      <c r="R87" s="352"/>
      <c r="S87" s="352" t="s">
        <v>379</v>
      </c>
      <c r="T87" s="353" t="s">
        <v>11</v>
      </c>
      <c r="U87" s="352" t="s">
        <v>379</v>
      </c>
      <c r="V87" s="352"/>
      <c r="W87" s="352"/>
      <c r="X87" s="311"/>
    </row>
    <row r="88" spans="1:24" s="322" customFormat="1" ht="13.5" customHeight="1" x14ac:dyDescent="0.15">
      <c r="A88" s="347"/>
      <c r="B88" s="348"/>
      <c r="C88" s="348"/>
      <c r="D88" s="348" t="s">
        <v>116</v>
      </c>
      <c r="E88" s="348"/>
      <c r="F88" s="348"/>
      <c r="G88" s="343" t="s">
        <v>11</v>
      </c>
      <c r="H88" s="349" t="s">
        <v>11</v>
      </c>
      <c r="I88" s="352" t="s">
        <v>11</v>
      </c>
      <c r="J88" s="352" t="s">
        <v>11</v>
      </c>
      <c r="K88" s="352" t="s">
        <v>11</v>
      </c>
      <c r="L88" s="352"/>
      <c r="M88" s="352"/>
      <c r="N88" s="352" t="s">
        <v>11</v>
      </c>
      <c r="O88" s="352" t="s">
        <v>11</v>
      </c>
      <c r="P88" s="352" t="s">
        <v>11</v>
      </c>
      <c r="Q88" s="352"/>
      <c r="R88" s="352"/>
      <c r="S88" s="352" t="s">
        <v>11</v>
      </c>
      <c r="T88" s="353" t="s">
        <v>11</v>
      </c>
      <c r="U88" s="352" t="s">
        <v>11</v>
      </c>
      <c r="V88" s="352"/>
      <c r="W88" s="352"/>
      <c r="X88" s="311"/>
    </row>
    <row r="89" spans="1:24" s="322" customFormat="1" ht="13.5" customHeight="1" x14ac:dyDescent="0.15">
      <c r="A89" s="347"/>
      <c r="B89" s="348"/>
      <c r="C89" s="348"/>
      <c r="D89" s="348" t="s">
        <v>118</v>
      </c>
      <c r="E89" s="348"/>
      <c r="F89" s="348"/>
      <c r="G89" s="343" t="s">
        <v>11</v>
      </c>
      <c r="H89" s="349" t="s">
        <v>11</v>
      </c>
      <c r="I89" s="352" t="s">
        <v>11</v>
      </c>
      <c r="J89" s="352" t="s">
        <v>11</v>
      </c>
      <c r="K89" s="352" t="s">
        <v>11</v>
      </c>
      <c r="L89" s="352"/>
      <c r="M89" s="352"/>
      <c r="N89" s="352" t="s">
        <v>11</v>
      </c>
      <c r="O89" s="352" t="s">
        <v>11</v>
      </c>
      <c r="P89" s="352" t="s">
        <v>11</v>
      </c>
      <c r="Q89" s="352"/>
      <c r="R89" s="352"/>
      <c r="S89" s="352" t="s">
        <v>11</v>
      </c>
      <c r="T89" s="353" t="s">
        <v>11</v>
      </c>
      <c r="U89" s="352" t="s">
        <v>11</v>
      </c>
      <c r="V89" s="352"/>
      <c r="W89" s="352"/>
      <c r="X89" s="311"/>
    </row>
    <row r="90" spans="1:24" s="322" customFormat="1" ht="13.5" customHeight="1" x14ac:dyDescent="0.15">
      <c r="A90" s="347"/>
      <c r="B90" s="348"/>
      <c r="C90" s="348"/>
      <c r="D90" s="348" t="s">
        <v>120</v>
      </c>
      <c r="E90" s="348"/>
      <c r="F90" s="348"/>
      <c r="G90" s="343" t="s">
        <v>11</v>
      </c>
      <c r="H90" s="349" t="s">
        <v>11</v>
      </c>
      <c r="I90" s="352" t="s">
        <v>11</v>
      </c>
      <c r="J90" s="352" t="s">
        <v>11</v>
      </c>
      <c r="K90" s="352" t="s">
        <v>11</v>
      </c>
      <c r="L90" s="352"/>
      <c r="M90" s="352"/>
      <c r="N90" s="352" t="s">
        <v>11</v>
      </c>
      <c r="O90" s="352" t="s">
        <v>11</v>
      </c>
      <c r="P90" s="352" t="s">
        <v>11</v>
      </c>
      <c r="Q90" s="352"/>
      <c r="R90" s="352"/>
      <c r="S90" s="352" t="s">
        <v>11</v>
      </c>
      <c r="T90" s="353" t="s">
        <v>11</v>
      </c>
      <c r="U90" s="352" t="s">
        <v>11</v>
      </c>
      <c r="V90" s="352"/>
      <c r="W90" s="352"/>
      <c r="X90" s="311"/>
    </row>
    <row r="91" spans="1:24" s="322" customFormat="1" ht="13.5" customHeight="1" x14ac:dyDescent="0.15">
      <c r="A91" s="347"/>
      <c r="B91" s="348"/>
      <c r="C91" s="348"/>
      <c r="D91" s="348" t="s">
        <v>122</v>
      </c>
      <c r="E91" s="348"/>
      <c r="F91" s="348"/>
      <c r="G91" s="343">
        <f>ROUND('[2]貸借対照表（事業）'!G91/1000000,0)</f>
        <v>23</v>
      </c>
      <c r="H91" s="349">
        <f>ROUND('[2]貸借対照表（事業）'!H91/1000000,0)</f>
        <v>2</v>
      </c>
      <c r="I91" s="352">
        <f>ROUND('[2]貸借対照表（事業）'!I91/1000000,0)</f>
        <v>6</v>
      </c>
      <c r="J91" s="399">
        <f>ROUND('[2]貸借対照表（事業）'!J91/1000000,0)+1</f>
        <v>3</v>
      </c>
      <c r="K91" s="352">
        <f t="shared" ref="K91:K92" si="31">SUM(H91:J91)</f>
        <v>11</v>
      </c>
      <c r="L91" s="352" t="b">
        <f>K91='貸借対照表（目的） (百万円単位)'!H92</f>
        <v>1</v>
      </c>
      <c r="M91" s="352">
        <f>K91-'貸借対照表（目的） (百万円単位)'!H92</f>
        <v>0</v>
      </c>
      <c r="N91" s="352">
        <f>ROUND('[2]貸借対照表（事業）'!K91/1000000,0)</f>
        <v>10</v>
      </c>
      <c r="O91" s="352">
        <f>ROUND('[2]貸借対照表（事業）'!L91/1000000,0)</f>
        <v>1</v>
      </c>
      <c r="P91" s="352">
        <f>SUM(N91:O91)</f>
        <v>11</v>
      </c>
      <c r="Q91" s="352" t="b">
        <f>P91='貸借対照表（目的） (百万円単位)'!I92</f>
        <v>1</v>
      </c>
      <c r="R91" s="352">
        <f>P91-'貸借対照表（目的） (百万円単位)'!I92</f>
        <v>0</v>
      </c>
      <c r="S91" s="352">
        <f>ROUND('[2]貸借対照表（事業）'!M91/1000000,0)</f>
        <v>1</v>
      </c>
      <c r="T91" s="452">
        <f>ROUND('[2]貸借対照表（事業）'!N91/1000000,0)-1</f>
        <v>0</v>
      </c>
      <c r="U91" s="352">
        <f>SUM(S91:T91)</f>
        <v>1</v>
      </c>
      <c r="V91" s="352" t="b">
        <f>U91='貸借対照表（目的） (百万円単位)'!J92</f>
        <v>1</v>
      </c>
      <c r="W91" s="352">
        <f>U91-'貸借対照表（目的） (百万円単位)'!J92</f>
        <v>0</v>
      </c>
      <c r="X91" s="311" t="b">
        <f t="shared" si="24"/>
        <v>1</v>
      </c>
    </row>
    <row r="92" spans="1:24" s="322" customFormat="1" ht="13.5" customHeight="1" x14ac:dyDescent="0.15">
      <c r="A92" s="347"/>
      <c r="B92" s="348"/>
      <c r="C92" s="348"/>
      <c r="D92" s="348" t="s">
        <v>124</v>
      </c>
      <c r="E92" s="348"/>
      <c r="F92" s="348"/>
      <c r="G92" s="343">
        <f>ROUND('[2]貸借対照表（事業）'!G92/1000000,0)</f>
        <v>105</v>
      </c>
      <c r="H92" s="349">
        <f>ROUND('[2]貸借対照表（事業）'!H92/1000000,0)</f>
        <v>0</v>
      </c>
      <c r="I92" s="352">
        <f>ROUND('[2]貸借対照表（事業）'!I92/1000000,0)</f>
        <v>1</v>
      </c>
      <c r="J92" s="352">
        <f>ROUND('[2]貸借対照表（事業）'!J92/1000000,0)</f>
        <v>0</v>
      </c>
      <c r="K92" s="352">
        <f t="shared" si="31"/>
        <v>1</v>
      </c>
      <c r="L92" s="352" t="b">
        <f>K92='貸借対照表（目的） (百万円単位)'!H93</f>
        <v>1</v>
      </c>
      <c r="M92" s="352">
        <f>K92-'貸借対照表（目的） (百万円単位)'!H93</f>
        <v>0</v>
      </c>
      <c r="N92" s="399">
        <f>ROUND('[2]貸借対照表（事業）'!K92/1000000,0)+1</f>
        <v>1</v>
      </c>
      <c r="O92" s="352">
        <f>ROUND('[2]貸借対照表（事業）'!L92/1000000,0)</f>
        <v>0</v>
      </c>
      <c r="P92" s="352">
        <f>SUM(N92:O92)</f>
        <v>1</v>
      </c>
      <c r="Q92" s="352" t="b">
        <f>P92='貸借対照表（目的） (百万円単位)'!I93</f>
        <v>1</v>
      </c>
      <c r="R92" s="352">
        <f>P92-'貸借対照表（目的） (百万円単位)'!I93</f>
        <v>0</v>
      </c>
      <c r="S92" s="352">
        <f>ROUND('[2]貸借対照表（事業）'!M92/1000000,0)</f>
        <v>100</v>
      </c>
      <c r="T92" s="353">
        <f>ROUND('[2]貸借対照表（事業）'!N92/1000000,0)</f>
        <v>3</v>
      </c>
      <c r="U92" s="352">
        <f>SUM(S92:T92)</f>
        <v>103</v>
      </c>
      <c r="V92" s="352" t="b">
        <f>U92='貸借対照表（目的） (百万円単位)'!J93</f>
        <v>1</v>
      </c>
      <c r="W92" s="352">
        <f>U92-'貸借対照表（目的） (百万円単位)'!J93</f>
        <v>0</v>
      </c>
      <c r="X92" s="311" t="b">
        <f t="shared" si="24"/>
        <v>1</v>
      </c>
    </row>
    <row r="93" spans="1:24" s="322" customFormat="1" ht="13.5" customHeight="1" x14ac:dyDescent="0.15">
      <c r="A93" s="347"/>
      <c r="B93" s="348"/>
      <c r="C93" s="348"/>
      <c r="D93" s="348" t="s">
        <v>35</v>
      </c>
      <c r="E93" s="348"/>
      <c r="F93" s="348"/>
      <c r="G93" s="343" t="s">
        <v>11</v>
      </c>
      <c r="H93" s="349" t="s">
        <v>11</v>
      </c>
      <c r="I93" s="352" t="s">
        <v>11</v>
      </c>
      <c r="J93" s="352" t="s">
        <v>11</v>
      </c>
      <c r="K93" s="352" t="s">
        <v>11</v>
      </c>
      <c r="L93" s="352"/>
      <c r="M93" s="352"/>
      <c r="N93" s="352" t="s">
        <v>11</v>
      </c>
      <c r="O93" s="352" t="s">
        <v>11</v>
      </c>
      <c r="P93" s="352" t="s">
        <v>11</v>
      </c>
      <c r="Q93" s="352"/>
      <c r="R93" s="352"/>
      <c r="S93" s="352" t="s">
        <v>11</v>
      </c>
      <c r="T93" s="353" t="s">
        <v>11</v>
      </c>
      <c r="U93" s="352" t="s">
        <v>11</v>
      </c>
      <c r="V93" s="352"/>
      <c r="W93" s="352"/>
      <c r="X93" s="311"/>
    </row>
    <row r="94" spans="1:24" s="322" customFormat="1" ht="13.5" customHeight="1" x14ac:dyDescent="0.15">
      <c r="A94" s="347"/>
      <c r="B94" s="348" t="s">
        <v>127</v>
      </c>
      <c r="C94" s="348"/>
      <c r="D94" s="348"/>
      <c r="E94" s="348"/>
      <c r="F94" s="348"/>
      <c r="G94" s="343">
        <f>SUM(G95:G96)</f>
        <v>10582</v>
      </c>
      <c r="H94" s="349">
        <f t="shared" ref="H94:T94" si="32">SUM(H95:H96)</f>
        <v>713</v>
      </c>
      <c r="I94" s="345">
        <f t="shared" si="32"/>
        <v>8130</v>
      </c>
      <c r="J94" s="345">
        <f t="shared" si="32"/>
        <v>285</v>
      </c>
      <c r="K94" s="345">
        <f t="shared" si="32"/>
        <v>9128</v>
      </c>
      <c r="L94" s="345" t="b">
        <f>K94='貸借対照表（目的） (百万円単位)'!H95</f>
        <v>1</v>
      </c>
      <c r="M94" s="345">
        <f>K94-'貸借対照表（目的） (百万円単位)'!H95</f>
        <v>0</v>
      </c>
      <c r="N94" s="345">
        <f t="shared" si="32"/>
        <v>412</v>
      </c>
      <c r="O94" s="345">
        <f t="shared" si="32"/>
        <v>86</v>
      </c>
      <c r="P94" s="345">
        <f t="shared" si="32"/>
        <v>498</v>
      </c>
      <c r="Q94" s="345" t="b">
        <f>P94='貸借対照表（目的） (百万円単位)'!I95</f>
        <v>1</v>
      </c>
      <c r="R94" s="345">
        <f>P94-'貸借対照表（目的） (百万円単位)'!I95</f>
        <v>0</v>
      </c>
      <c r="S94" s="345">
        <f t="shared" si="32"/>
        <v>930</v>
      </c>
      <c r="T94" s="346">
        <f t="shared" si="32"/>
        <v>26</v>
      </c>
      <c r="U94" s="345">
        <f t="shared" ref="U94" si="33">SUM(U95:U96)</f>
        <v>956</v>
      </c>
      <c r="V94" s="345" t="b">
        <f>U94='貸借対照表（目的） (百万円単位)'!J95</f>
        <v>1</v>
      </c>
      <c r="W94" s="345">
        <f>U94-'貸借対照表（目的） (百万円単位)'!J95</f>
        <v>0</v>
      </c>
      <c r="X94" s="311" t="b">
        <f t="shared" si="24"/>
        <v>1</v>
      </c>
    </row>
    <row r="95" spans="1:24" s="322" customFormat="1" ht="13.5" customHeight="1" x14ac:dyDescent="0.15">
      <c r="A95" s="347"/>
      <c r="B95" s="348"/>
      <c r="C95" s="348" t="s">
        <v>129</v>
      </c>
      <c r="D95" s="348"/>
      <c r="E95" s="348"/>
      <c r="F95" s="348"/>
      <c r="G95" s="343">
        <f>ROUND('[2]貸借対照表（事業）'!G95/1000000,0)</f>
        <v>11828</v>
      </c>
      <c r="H95" s="349">
        <f>ROUND('[2]貸借対照表（事業）'!H95/1000000,0)</f>
        <v>1120</v>
      </c>
      <c r="I95" s="352">
        <f>ROUND('[2]貸借対照表（事業）'!I95/1000000,0)</f>
        <v>8937</v>
      </c>
      <c r="J95" s="374">
        <f>ROUND('[2]貸借対照表（事業）'!J95/1000000,0)-1</f>
        <v>227</v>
      </c>
      <c r="K95" s="352">
        <f t="shared" ref="K95:K96" si="34">SUM(H95:J95)</f>
        <v>10284</v>
      </c>
      <c r="L95" s="352" t="b">
        <f>K95='貸借対照表（目的） (百万円単位)'!H96</f>
        <v>1</v>
      </c>
      <c r="M95" s="352">
        <f>K95-'貸借対照表（目的） (百万円単位)'!H96</f>
        <v>0</v>
      </c>
      <c r="N95" s="352">
        <f>ROUND('[2]貸借対照表（事業）'!K95/1000000,0)</f>
        <v>445</v>
      </c>
      <c r="O95" s="374">
        <f>ROUND('[2]貸借対照表（事業）'!L95/1000000,0)-1</f>
        <v>79</v>
      </c>
      <c r="P95" s="352">
        <f t="shared" ref="P95:P96" si="35">SUM(N95:O95)</f>
        <v>524</v>
      </c>
      <c r="Q95" s="352" t="b">
        <f>P95='貸借対照表（目的） (百万円単位)'!I96</f>
        <v>1</v>
      </c>
      <c r="R95" s="352">
        <f>P95-'貸借対照表（目的） (百万円単位)'!I96</f>
        <v>0</v>
      </c>
      <c r="S95" s="399">
        <f>ROUND('[2]貸借対照表（事業）'!M95/1000000,0)+1</f>
        <v>1020</v>
      </c>
      <c r="T95" s="353">
        <f>ROUND('[2]貸借対照表（事業）'!N95/1000000,0)</f>
        <v>0</v>
      </c>
      <c r="U95" s="352">
        <f>SUM(S95:T95)</f>
        <v>1020</v>
      </c>
      <c r="V95" s="352" t="b">
        <f>U95='貸借対照表（目的） (百万円単位)'!J96</f>
        <v>1</v>
      </c>
      <c r="W95" s="352">
        <f>U95-'貸借対照表（目的） (百万円単位)'!J96</f>
        <v>0</v>
      </c>
      <c r="X95" s="311" t="b">
        <f t="shared" si="24"/>
        <v>1</v>
      </c>
    </row>
    <row r="96" spans="1:24" s="322" customFormat="1" ht="13.5" customHeight="1" x14ac:dyDescent="0.15">
      <c r="A96" s="363"/>
      <c r="B96" s="364"/>
      <c r="C96" s="364" t="s">
        <v>131</v>
      </c>
      <c r="D96" s="364"/>
      <c r="E96" s="364"/>
      <c r="F96" s="364"/>
      <c r="G96" s="350">
        <f>ROUND('[2]貸借対照表（事業）'!G96/1000000,0)</f>
        <v>-1246</v>
      </c>
      <c r="H96" s="349">
        <f>ROUND('[2]貸借対照表（事業）'!H96/1000000,0)</f>
        <v>-407</v>
      </c>
      <c r="I96" s="352">
        <f>ROUND('[2]貸借対照表（事業）'!I96/1000000,0)</f>
        <v>-807</v>
      </c>
      <c r="J96" s="352">
        <f>ROUND('[2]貸借対照表（事業）'!J96/1000000,0)</f>
        <v>58</v>
      </c>
      <c r="K96" s="352">
        <f t="shared" si="34"/>
        <v>-1156</v>
      </c>
      <c r="L96" s="352" t="b">
        <f>K96='貸借対照表（目的） (百万円単位)'!H97</f>
        <v>1</v>
      </c>
      <c r="M96" s="352">
        <f>K96-'貸借対照表（目的） (百万円単位)'!H97</f>
        <v>0</v>
      </c>
      <c r="N96" s="352">
        <f>ROUND('[2]貸借対照表（事業）'!K96/1000000,0)</f>
        <v>-33</v>
      </c>
      <c r="O96" s="352">
        <f>ROUND('[2]貸借対照表（事業）'!L96/1000000,0)</f>
        <v>7</v>
      </c>
      <c r="P96" s="352">
        <f t="shared" si="35"/>
        <v>-26</v>
      </c>
      <c r="Q96" s="352" t="b">
        <f>P96='貸借対照表（目的） (百万円単位)'!I97</f>
        <v>1</v>
      </c>
      <c r="R96" s="352">
        <f>P96-'貸借対照表（目的） (百万円単位)'!I97</f>
        <v>0</v>
      </c>
      <c r="S96" s="399">
        <f>ROUND('[2]貸借対照表（事業）'!M96/1000000,0)+1</f>
        <v>-90</v>
      </c>
      <c r="T96" s="353">
        <f>ROUND('[2]貸借対照表（事業）'!N96/1000000,0)</f>
        <v>26</v>
      </c>
      <c r="U96" s="352">
        <f>SUM(S96:T96)</f>
        <v>-64</v>
      </c>
      <c r="V96" s="352" t="b">
        <f>U96='貸借対照表（目的） (百万円単位)'!J97</f>
        <v>1</v>
      </c>
      <c r="W96" s="352">
        <f>U96-'貸借対照表（目的） (百万円単位)'!J97</f>
        <v>0</v>
      </c>
      <c r="X96" s="311" t="b">
        <f t="shared" si="24"/>
        <v>1</v>
      </c>
    </row>
    <row r="97" spans="1:24" s="322" customFormat="1" ht="13.5" customHeight="1" thickBot="1" x14ac:dyDescent="0.2">
      <c r="A97" s="365"/>
      <c r="B97" s="366"/>
      <c r="C97" s="366" t="s">
        <v>392</v>
      </c>
      <c r="D97" s="366"/>
      <c r="E97" s="366"/>
      <c r="F97" s="366"/>
      <c r="G97" s="367"/>
      <c r="H97" s="368"/>
      <c r="I97" s="369"/>
      <c r="J97" s="369"/>
      <c r="K97" s="369"/>
      <c r="L97" s="369"/>
      <c r="M97" s="369"/>
      <c r="N97" s="369"/>
      <c r="O97" s="369"/>
      <c r="P97" s="369"/>
      <c r="Q97" s="369"/>
      <c r="R97" s="369"/>
      <c r="S97" s="369"/>
      <c r="T97" s="370"/>
      <c r="U97" s="369"/>
      <c r="V97" s="369"/>
      <c r="W97" s="369"/>
      <c r="X97" s="311" t="b">
        <f t="shared" si="24"/>
        <v>1</v>
      </c>
    </row>
  </sheetData>
  <mergeCells count="9">
    <mergeCell ref="V6:W6"/>
    <mergeCell ref="A4:E6"/>
    <mergeCell ref="G4:G6"/>
    <mergeCell ref="H4:T4"/>
    <mergeCell ref="H5:J5"/>
    <mergeCell ref="N5:O5"/>
    <mergeCell ref="S5:T5"/>
    <mergeCell ref="L6:M6"/>
    <mergeCell ref="Q6:R6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33</vt:i4>
      </vt:variant>
    </vt:vector>
  </HeadingPairs>
  <TitlesOfParts>
    <vt:vector size="63" baseType="lpstr">
      <vt:lpstr>貸借対照表（一般）</vt:lpstr>
      <vt:lpstr>行政コスト計算書（一般） </vt:lpstr>
      <vt:lpstr>純資産変動計算書（一般）</vt:lpstr>
      <vt:lpstr>資金収支計算書（一般）</vt:lpstr>
      <vt:lpstr>貸借対照表（目的） (百万円単位)</vt:lpstr>
      <vt:lpstr>行政コスト計算書（目的） (百万円単位)</vt:lpstr>
      <vt:lpstr>純資産変動計算書（目的） (百万円単位)</vt:lpstr>
      <vt:lpstr>資金収支計算書（目的） (百万円単位)</vt:lpstr>
      <vt:lpstr>貸借対照表（事業） (百万円)</vt:lpstr>
      <vt:lpstr>行政コスト計算書（事業） (百万円)</vt:lpstr>
      <vt:lpstr>純資産変動計算書（事業） (百万円)</vt:lpstr>
      <vt:lpstr>資金収支計算書（事業） (百万円)</vt:lpstr>
      <vt:lpstr>貸借対照表（全体期首円単位）</vt:lpstr>
      <vt:lpstr>貸借対照表（期首円単位）</vt:lpstr>
      <vt:lpstr>貸借対照表（期首広域）</vt:lpstr>
      <vt:lpstr>貸借対照表（期首基金）</vt:lpstr>
      <vt:lpstr>貸借対照表（期首滞納）</vt:lpstr>
      <vt:lpstr>貸借対照表（期首汚水）</vt:lpstr>
      <vt:lpstr>貸借対照表（期首くりりん基本）</vt:lpstr>
      <vt:lpstr>貸借対照表（期首くりりん実績）</vt:lpstr>
      <vt:lpstr>貸借対照表（期首最終基本）</vt:lpstr>
      <vt:lpstr>貸借対照表（期首最終実績）</vt:lpstr>
      <vt:lpstr>貸借対照表（期首旧最終）</vt:lpstr>
      <vt:lpstr>貸借対照表（期首中島）</vt:lpstr>
      <vt:lpstr>貸借対照表（期首リサイクル）</vt:lpstr>
      <vt:lpstr>貸借対照表（期首浄化基本）</vt:lpstr>
      <vt:lpstr>貸借対照表（期首浄化実績）</vt:lpstr>
      <vt:lpstr>貸借対照表（期首研修）</vt:lpstr>
      <vt:lpstr>貸借対照表（期首高看）</vt:lpstr>
      <vt:lpstr>貸借対照表（期首余熱）</vt:lpstr>
      <vt:lpstr>'行政コスト計算書（一般） '!Print_Area</vt:lpstr>
      <vt:lpstr>'行政コスト計算書（事業） (百万円)'!Print_Area</vt:lpstr>
      <vt:lpstr>'行政コスト計算書（目的） (百万円単位)'!Print_Area</vt:lpstr>
      <vt:lpstr>'資金収支計算書（一般）'!Print_Area</vt:lpstr>
      <vt:lpstr>'資金収支計算書（事業） (百万円)'!Print_Area</vt:lpstr>
      <vt:lpstr>'資金収支計算書（目的） (百万円単位)'!Print_Area</vt:lpstr>
      <vt:lpstr>'純資産変動計算書（一般）'!Print_Area</vt:lpstr>
      <vt:lpstr>'純資産変動計算書（事業） (百万円)'!Print_Area</vt:lpstr>
      <vt:lpstr>'純資産変動計算書（目的） (百万円単位)'!Print_Area</vt:lpstr>
      <vt:lpstr>'貸借対照表（一般）'!Print_Area</vt:lpstr>
      <vt:lpstr>'貸借対照表（期首くりりん基本）'!Print_Area</vt:lpstr>
      <vt:lpstr>'貸借対照表（期首くりりん実績）'!Print_Area</vt:lpstr>
      <vt:lpstr>'貸借対照表（期首リサイクル）'!Print_Area</vt:lpstr>
      <vt:lpstr>'貸借対照表（期首円単位）'!Print_Area</vt:lpstr>
      <vt:lpstr>'貸借対照表（期首汚水）'!Print_Area</vt:lpstr>
      <vt:lpstr>'貸借対照表（期首基金）'!Print_Area</vt:lpstr>
      <vt:lpstr>'貸借対照表（期首旧最終）'!Print_Area</vt:lpstr>
      <vt:lpstr>'貸借対照表（期首研修）'!Print_Area</vt:lpstr>
      <vt:lpstr>'貸借対照表（期首広域）'!Print_Area</vt:lpstr>
      <vt:lpstr>'貸借対照表（期首高看）'!Print_Area</vt:lpstr>
      <vt:lpstr>'貸借対照表（期首最終基本）'!Print_Area</vt:lpstr>
      <vt:lpstr>'貸借対照表（期首最終実績）'!Print_Area</vt:lpstr>
      <vt:lpstr>'貸借対照表（期首浄化基本）'!Print_Area</vt:lpstr>
      <vt:lpstr>'貸借対照表（期首浄化実績）'!Print_Area</vt:lpstr>
      <vt:lpstr>'貸借対照表（期首滞納）'!Print_Area</vt:lpstr>
      <vt:lpstr>'貸借対照表（期首中島）'!Print_Area</vt:lpstr>
      <vt:lpstr>'貸借対照表（期首余熱）'!Print_Area</vt:lpstr>
      <vt:lpstr>'貸借対照表（事業） (百万円)'!Print_Area</vt:lpstr>
      <vt:lpstr>'貸借対照表（全体期首円単位）'!Print_Area</vt:lpstr>
      <vt:lpstr>'貸借対照表（目的） (百万円単位)'!Print_Area</vt:lpstr>
      <vt:lpstr>'純資産変動計算書（事業） (百万円)'!Print_Titles</vt:lpstr>
      <vt:lpstr>'貸借対照表（事業） (百万円)'!Print_Titles</vt:lpstr>
      <vt:lpstr>'貸借対照表（目的） (百万円単位)'!Print_Titles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eas010</dc:creator>
  <cp:lastModifiedBy> </cp:lastModifiedBy>
  <cp:lastPrinted>2021-11-11T08:06:13Z</cp:lastPrinted>
  <dcterms:created xsi:type="dcterms:W3CDTF">2019-03-22T01:42:14Z</dcterms:created>
  <dcterms:modified xsi:type="dcterms:W3CDTF">2021-12-16T06:13:14Z</dcterms:modified>
</cp:coreProperties>
</file>